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pe/Desktop/"/>
    </mc:Choice>
  </mc:AlternateContent>
  <bookViews>
    <workbookView xWindow="0" yWindow="460" windowWidth="23580" windowHeight="11360" activeTab="11"/>
  </bookViews>
  <sheets>
    <sheet name="prezenční_listina" sheetId="2" r:id="rId1"/>
    <sheet name="List1" sheetId="14" r:id="rId2"/>
    <sheet name="List2" sheetId="15" r:id="rId3"/>
    <sheet name="parametry" sheetId="1" r:id="rId4"/>
    <sheet name="kategorie" sheetId="3" r:id="rId5"/>
    <sheet name="PLAVANI" sheetId="4" r:id="rId6"/>
    <sheet name="PREK_DRAHA" sheetId="6" r:id="rId7"/>
    <sheet name="STRELBA1" sheetId="7" r:id="rId8"/>
    <sheet name="STRELBA2" sheetId="11" r:id="rId9"/>
    <sheet name="STRELBA" sheetId="12" r:id="rId10"/>
    <sheet name="CROSS" sheetId="8" r:id="rId11"/>
    <sheet name="VYSL_LISTINA" sheetId="5" r:id="rId12"/>
    <sheet name="dr_jmena" sheetId="9" r:id="rId13"/>
    <sheet name="dr_cisla" sheetId="10" r:id="rId14"/>
    <sheet name="dr_soutez" sheetId="13" r:id="rId15"/>
  </sheets>
  <definedNames>
    <definedName name="_xlnm._FilterDatabase" localSheetId="4" hidden="1">kategorie!$A$2:$J$69</definedName>
  </definedNames>
  <calcPr calcId="15251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4" l="1"/>
  <c r="J20" i="14"/>
  <c r="K8" i="14"/>
  <c r="J8" i="14"/>
  <c r="K23" i="14"/>
  <c r="J23" i="14"/>
  <c r="K48" i="14"/>
  <c r="J48" i="14"/>
  <c r="K49" i="14"/>
  <c r="J49" i="14"/>
  <c r="K15" i="14"/>
  <c r="J15" i="14"/>
  <c r="K34" i="14"/>
  <c r="J34" i="14"/>
  <c r="K37" i="14"/>
  <c r="J37" i="14"/>
  <c r="K13" i="14"/>
  <c r="J13" i="14"/>
  <c r="K56" i="14"/>
  <c r="J56" i="14"/>
  <c r="K43" i="14"/>
  <c r="J43" i="14"/>
  <c r="K50" i="14"/>
  <c r="J50" i="14"/>
  <c r="K33" i="14"/>
  <c r="J33" i="14"/>
  <c r="K6" i="14"/>
  <c r="J6" i="14"/>
  <c r="K55" i="14"/>
  <c r="J55" i="14"/>
  <c r="K30" i="14"/>
  <c r="J30" i="14"/>
  <c r="K12" i="14"/>
  <c r="J12" i="14"/>
  <c r="K19" i="14"/>
  <c r="J19" i="14"/>
  <c r="K36" i="14"/>
  <c r="J36" i="14"/>
  <c r="K53" i="14"/>
  <c r="J53" i="14"/>
  <c r="K35" i="14"/>
  <c r="J35" i="14"/>
  <c r="K14" i="14"/>
  <c r="J14" i="14"/>
  <c r="K11" i="14"/>
  <c r="J11" i="14"/>
  <c r="K27" i="14"/>
  <c r="J27" i="14"/>
  <c r="K42" i="14"/>
  <c r="J42" i="14"/>
  <c r="K47" i="14"/>
  <c r="J47" i="14"/>
  <c r="K4" i="14"/>
  <c r="J4" i="14"/>
  <c r="K46" i="14"/>
  <c r="J46" i="14"/>
  <c r="K7" i="14"/>
  <c r="J7" i="14"/>
  <c r="K26" i="14"/>
  <c r="J26" i="14"/>
  <c r="K41" i="14"/>
  <c r="J41" i="14"/>
  <c r="K52" i="14"/>
  <c r="J52" i="14"/>
  <c r="K2" i="14"/>
  <c r="J2" i="14"/>
  <c r="K17" i="14"/>
  <c r="J17" i="14"/>
  <c r="K39" i="14"/>
  <c r="J39" i="14"/>
  <c r="K54" i="14"/>
  <c r="J54" i="14"/>
  <c r="K40" i="14"/>
  <c r="J40" i="14"/>
  <c r="K29" i="14"/>
  <c r="J29" i="14"/>
  <c r="K18" i="14"/>
  <c r="J18" i="14"/>
  <c r="K25" i="14"/>
  <c r="J25" i="14"/>
  <c r="K10" i="14"/>
  <c r="J10" i="14"/>
  <c r="K32" i="14"/>
  <c r="J32" i="14"/>
  <c r="K51" i="14"/>
  <c r="J51" i="14"/>
  <c r="K3" i="14"/>
  <c r="J3" i="14"/>
  <c r="K28" i="14"/>
  <c r="J28" i="14"/>
  <c r="K5" i="14"/>
  <c r="J5" i="14"/>
  <c r="K16" i="14"/>
  <c r="J16" i="14"/>
  <c r="K45" i="14"/>
  <c r="J45" i="14"/>
  <c r="K31" i="14"/>
  <c r="J31" i="14"/>
  <c r="K38" i="14"/>
  <c r="J38" i="14"/>
  <c r="K22" i="14"/>
  <c r="J22" i="14"/>
  <c r="K24" i="14"/>
  <c r="J24" i="14"/>
  <c r="K9" i="14"/>
  <c r="J9" i="14"/>
  <c r="K21" i="14"/>
  <c r="J21" i="14"/>
  <c r="K44" i="14"/>
  <c r="J44" i="14"/>
  <c r="E12" i="13"/>
  <c r="E11" i="13"/>
  <c r="E10" i="13"/>
  <c r="E9" i="13"/>
  <c r="E8" i="13"/>
  <c r="E7" i="13"/>
  <c r="E4" i="13"/>
  <c r="E5" i="13"/>
  <c r="E6" i="13"/>
  <c r="F26" i="13"/>
  <c r="F25" i="13"/>
  <c r="F24" i="13"/>
  <c r="F23" i="13"/>
  <c r="F22" i="13"/>
  <c r="F21" i="13"/>
  <c r="F20" i="13"/>
  <c r="F19" i="13"/>
  <c r="F18" i="13"/>
  <c r="J48" i="12"/>
  <c r="J47" i="12"/>
  <c r="J46" i="12"/>
  <c r="J45" i="12"/>
  <c r="J44" i="12"/>
  <c r="J43" i="12"/>
  <c r="J42" i="12"/>
  <c r="J41" i="12"/>
  <c r="J40" i="12"/>
  <c r="J39" i="12"/>
  <c r="J38" i="12"/>
  <c r="J37" i="12"/>
  <c r="K65" i="12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X15" i="7"/>
  <c r="X14" i="7"/>
  <c r="X13" i="7"/>
  <c r="X12" i="7"/>
  <c r="X11" i="7"/>
  <c r="X10" i="7"/>
  <c r="X9" i="7"/>
  <c r="X8" i="7"/>
  <c r="X7" i="7"/>
  <c r="X6" i="7"/>
  <c r="X5" i="7"/>
  <c r="X4" i="7"/>
  <c r="X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48" i="7"/>
  <c r="X47" i="7"/>
  <c r="X46" i="7"/>
  <c r="X45" i="7"/>
  <c r="X44" i="7"/>
  <c r="X43" i="7"/>
  <c r="X42" i="7"/>
  <c r="X41" i="7"/>
  <c r="X40" i="7"/>
  <c r="X39" i="7"/>
  <c r="X38" i="7"/>
  <c r="X3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I66" i="8"/>
  <c r="I65" i="8"/>
  <c r="I64" i="8"/>
  <c r="I63" i="8"/>
  <c r="I62" i="8"/>
  <c r="I61" i="8"/>
  <c r="I59" i="8"/>
  <c r="I58" i="8"/>
  <c r="I57" i="8"/>
  <c r="I56" i="8"/>
  <c r="I55" i="8"/>
  <c r="I54" i="8"/>
  <c r="I53" i="8"/>
  <c r="I48" i="8"/>
  <c r="I47" i="8"/>
  <c r="I46" i="8"/>
  <c r="I45" i="8"/>
  <c r="I44" i="8"/>
  <c r="I43" i="8"/>
  <c r="I42" i="8"/>
  <c r="I41" i="8"/>
  <c r="I40" i="8"/>
  <c r="I39" i="8"/>
  <c r="I38" i="8"/>
  <c r="I37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4" i="12"/>
  <c r="K47" i="12"/>
  <c r="K37" i="12"/>
  <c r="K25" i="12"/>
  <c r="K20" i="12"/>
  <c r="F66" i="12"/>
  <c r="E66" i="12"/>
  <c r="D66" i="12"/>
  <c r="C66" i="12"/>
  <c r="B66" i="12"/>
  <c r="A66" i="12"/>
  <c r="F65" i="12"/>
  <c r="E65" i="12"/>
  <c r="D65" i="12"/>
  <c r="C65" i="12"/>
  <c r="B65" i="12"/>
  <c r="A65" i="12"/>
  <c r="F64" i="12"/>
  <c r="E64" i="12"/>
  <c r="D64" i="12"/>
  <c r="C64" i="12"/>
  <c r="B64" i="12"/>
  <c r="A64" i="12"/>
  <c r="F63" i="12"/>
  <c r="E63" i="12"/>
  <c r="D63" i="12"/>
  <c r="C63" i="12"/>
  <c r="B63" i="12"/>
  <c r="A63" i="12"/>
  <c r="F62" i="12"/>
  <c r="E62" i="12"/>
  <c r="D62" i="12"/>
  <c r="C62" i="12"/>
  <c r="B62" i="12"/>
  <c r="A62" i="12"/>
  <c r="F61" i="12"/>
  <c r="E61" i="12"/>
  <c r="D61" i="12"/>
  <c r="C61" i="12"/>
  <c r="B61" i="12"/>
  <c r="A61" i="12"/>
  <c r="F60" i="12"/>
  <c r="E60" i="12"/>
  <c r="D60" i="12"/>
  <c r="C60" i="12"/>
  <c r="B60" i="12"/>
  <c r="A60" i="12"/>
  <c r="F59" i="12"/>
  <c r="E59" i="12"/>
  <c r="D59" i="12"/>
  <c r="C59" i="12"/>
  <c r="B59" i="12"/>
  <c r="A59" i="12"/>
  <c r="F58" i="12"/>
  <c r="E58" i="12"/>
  <c r="D58" i="12"/>
  <c r="C58" i="12"/>
  <c r="B58" i="12"/>
  <c r="A58" i="12"/>
  <c r="F57" i="12"/>
  <c r="E57" i="12"/>
  <c r="D57" i="12"/>
  <c r="C57" i="12"/>
  <c r="B57" i="12"/>
  <c r="A57" i="12"/>
  <c r="F56" i="12"/>
  <c r="E56" i="12"/>
  <c r="D56" i="12"/>
  <c r="C56" i="12"/>
  <c r="B56" i="12"/>
  <c r="A56" i="12"/>
  <c r="F55" i="12"/>
  <c r="E55" i="12"/>
  <c r="D55" i="12"/>
  <c r="C55" i="12"/>
  <c r="B55" i="12"/>
  <c r="A55" i="12"/>
  <c r="F54" i="12"/>
  <c r="E54" i="12"/>
  <c r="D54" i="12"/>
  <c r="C54" i="12"/>
  <c r="B54" i="12"/>
  <c r="A54" i="12"/>
  <c r="F53" i="12"/>
  <c r="E53" i="12"/>
  <c r="D53" i="12"/>
  <c r="C53" i="12"/>
  <c r="B53" i="12"/>
  <c r="A53" i="12"/>
  <c r="F48" i="12"/>
  <c r="E48" i="12"/>
  <c r="D48" i="12"/>
  <c r="C48" i="12"/>
  <c r="B48" i="12"/>
  <c r="A48" i="12"/>
  <c r="F47" i="12"/>
  <c r="E47" i="12"/>
  <c r="D47" i="12"/>
  <c r="C47" i="12"/>
  <c r="B47" i="12"/>
  <c r="A47" i="12"/>
  <c r="K46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K44" i="12"/>
  <c r="F44" i="12"/>
  <c r="E44" i="12"/>
  <c r="D44" i="12"/>
  <c r="C44" i="12"/>
  <c r="B44" i="12"/>
  <c r="A44" i="12"/>
  <c r="K43" i="12"/>
  <c r="F43" i="12"/>
  <c r="E43" i="12"/>
  <c r="D43" i="12"/>
  <c r="C43" i="12"/>
  <c r="B43" i="12"/>
  <c r="A43" i="12"/>
  <c r="K42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K40" i="12"/>
  <c r="F40" i="12"/>
  <c r="E40" i="12"/>
  <c r="D40" i="12"/>
  <c r="C40" i="12"/>
  <c r="B40" i="12"/>
  <c r="A40" i="12"/>
  <c r="K39" i="12"/>
  <c r="F39" i="12"/>
  <c r="E39" i="12"/>
  <c r="D39" i="12"/>
  <c r="C39" i="12"/>
  <c r="B39" i="12"/>
  <c r="A39" i="12"/>
  <c r="K38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24" i="12"/>
  <c r="E24" i="12"/>
  <c r="D24" i="12"/>
  <c r="C24" i="12"/>
  <c r="B24" i="12"/>
  <c r="A24" i="12"/>
  <c r="F23" i="12"/>
  <c r="E23" i="12"/>
  <c r="D23" i="12"/>
  <c r="C23" i="12"/>
  <c r="B23" i="12"/>
  <c r="A23" i="12"/>
  <c r="F22" i="12"/>
  <c r="E22" i="12"/>
  <c r="D22" i="12"/>
  <c r="C22" i="12"/>
  <c r="B22" i="12"/>
  <c r="A22" i="12"/>
  <c r="F21" i="12"/>
  <c r="E21" i="12"/>
  <c r="D21" i="12"/>
  <c r="C21" i="12"/>
  <c r="B21" i="12"/>
  <c r="A21" i="12"/>
  <c r="F20" i="12"/>
  <c r="E20" i="12"/>
  <c r="D20" i="12"/>
  <c r="C20" i="12"/>
  <c r="B20" i="12"/>
  <c r="A20" i="12"/>
  <c r="F15" i="12"/>
  <c r="E15" i="12"/>
  <c r="D15" i="12"/>
  <c r="C15" i="12"/>
  <c r="B15" i="12"/>
  <c r="A15" i="12"/>
  <c r="F14" i="12"/>
  <c r="E14" i="12"/>
  <c r="D14" i="12"/>
  <c r="C14" i="12"/>
  <c r="B14" i="12"/>
  <c r="A14" i="12"/>
  <c r="F13" i="12"/>
  <c r="E13" i="12"/>
  <c r="D13" i="12"/>
  <c r="C13" i="12"/>
  <c r="B13" i="12"/>
  <c r="A13" i="12"/>
  <c r="F12" i="12"/>
  <c r="E12" i="12"/>
  <c r="D12" i="12"/>
  <c r="C12" i="12"/>
  <c r="B12" i="12"/>
  <c r="A12" i="12"/>
  <c r="F11" i="12"/>
  <c r="E11" i="12"/>
  <c r="D11" i="12"/>
  <c r="C11" i="12"/>
  <c r="B11" i="12"/>
  <c r="A11" i="12"/>
  <c r="F10" i="12"/>
  <c r="E10" i="12"/>
  <c r="D10" i="12"/>
  <c r="C10" i="12"/>
  <c r="B10" i="12"/>
  <c r="A10" i="12"/>
  <c r="F9" i="12"/>
  <c r="E9" i="12"/>
  <c r="D9" i="12"/>
  <c r="C9" i="12"/>
  <c r="B9" i="12"/>
  <c r="A9" i="12"/>
  <c r="F8" i="12"/>
  <c r="E8" i="12"/>
  <c r="D8" i="12"/>
  <c r="C8" i="12"/>
  <c r="B8" i="12"/>
  <c r="A8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F3" i="12"/>
  <c r="E3" i="12"/>
  <c r="D3" i="12"/>
  <c r="C3" i="12"/>
  <c r="B3" i="12"/>
  <c r="A3" i="12"/>
  <c r="E2" i="12"/>
  <c r="D2" i="12"/>
  <c r="C2" i="12"/>
  <c r="B2" i="12"/>
  <c r="A2" i="12"/>
  <c r="M65" i="11"/>
  <c r="H65" i="12"/>
  <c r="M64" i="11"/>
  <c r="H64" i="12"/>
  <c r="M48" i="11"/>
  <c r="H48" i="12"/>
  <c r="M45" i="11"/>
  <c r="H45" i="12"/>
  <c r="M41" i="11"/>
  <c r="H41" i="12"/>
  <c r="M40" i="11"/>
  <c r="H40" i="12"/>
  <c r="M37" i="11"/>
  <c r="H37" i="12"/>
  <c r="M32" i="11"/>
  <c r="H32" i="12"/>
  <c r="M28" i="11"/>
  <c r="H28" i="12"/>
  <c r="M24" i="11"/>
  <c r="H24" i="12"/>
  <c r="M20" i="11"/>
  <c r="H20" i="12"/>
  <c r="M12" i="11"/>
  <c r="H12" i="12"/>
  <c r="M15" i="11"/>
  <c r="H15" i="12"/>
  <c r="M66" i="11"/>
  <c r="H66" i="12"/>
  <c r="F66" i="11"/>
  <c r="E66" i="11"/>
  <c r="D66" i="11"/>
  <c r="C66" i="11"/>
  <c r="B66" i="11"/>
  <c r="A66" i="11"/>
  <c r="F65" i="11"/>
  <c r="E65" i="11"/>
  <c r="D65" i="11"/>
  <c r="C65" i="11"/>
  <c r="B65" i="11"/>
  <c r="A65" i="11"/>
  <c r="F64" i="11"/>
  <c r="E64" i="11"/>
  <c r="D64" i="11"/>
  <c r="C64" i="11"/>
  <c r="B64" i="11"/>
  <c r="A64" i="11"/>
  <c r="F63" i="11"/>
  <c r="E63" i="11"/>
  <c r="D63" i="11"/>
  <c r="C63" i="11"/>
  <c r="B63" i="11"/>
  <c r="A63" i="11"/>
  <c r="F62" i="11"/>
  <c r="E62" i="11"/>
  <c r="D62" i="11"/>
  <c r="C62" i="11"/>
  <c r="B62" i="11"/>
  <c r="A62" i="11"/>
  <c r="F61" i="11"/>
  <c r="E61" i="11"/>
  <c r="D61" i="11"/>
  <c r="C61" i="11"/>
  <c r="B61" i="11"/>
  <c r="A61" i="11"/>
  <c r="F60" i="11"/>
  <c r="E60" i="11"/>
  <c r="D60" i="11"/>
  <c r="C60" i="11"/>
  <c r="B60" i="11"/>
  <c r="A60" i="11"/>
  <c r="F59" i="11"/>
  <c r="E59" i="11"/>
  <c r="D59" i="11"/>
  <c r="C59" i="11"/>
  <c r="B59" i="11"/>
  <c r="A59" i="11"/>
  <c r="F58" i="11"/>
  <c r="E58" i="11"/>
  <c r="D58" i="11"/>
  <c r="C58" i="11"/>
  <c r="B58" i="11"/>
  <c r="A58" i="11"/>
  <c r="F57" i="11"/>
  <c r="E57" i="11"/>
  <c r="D57" i="11"/>
  <c r="C57" i="11"/>
  <c r="B57" i="11"/>
  <c r="A57" i="11"/>
  <c r="F56" i="11"/>
  <c r="E56" i="11"/>
  <c r="D56" i="11"/>
  <c r="C56" i="11"/>
  <c r="B56" i="11"/>
  <c r="A56" i="11"/>
  <c r="F55" i="11"/>
  <c r="E55" i="11"/>
  <c r="D55" i="11"/>
  <c r="C55" i="11"/>
  <c r="B55" i="11"/>
  <c r="A55" i="11"/>
  <c r="M54" i="11"/>
  <c r="H54" i="12"/>
  <c r="F54" i="11"/>
  <c r="E54" i="11"/>
  <c r="D54" i="11"/>
  <c r="C54" i="11"/>
  <c r="B54" i="11"/>
  <c r="A54" i="11"/>
  <c r="F53" i="11"/>
  <c r="E53" i="11"/>
  <c r="D53" i="11"/>
  <c r="C53" i="11"/>
  <c r="B53" i="11"/>
  <c r="A53" i="11"/>
  <c r="F48" i="11"/>
  <c r="E48" i="11"/>
  <c r="D48" i="11"/>
  <c r="C48" i="11"/>
  <c r="B48" i="11"/>
  <c r="A48" i="11"/>
  <c r="M47" i="11"/>
  <c r="H47" i="12"/>
  <c r="F47" i="11"/>
  <c r="E47" i="11"/>
  <c r="D47" i="11"/>
  <c r="C47" i="11"/>
  <c r="B47" i="11"/>
  <c r="A47" i="11"/>
  <c r="M46" i="11"/>
  <c r="H46" i="12"/>
  <c r="F46" i="11"/>
  <c r="E46" i="11"/>
  <c r="D46" i="11"/>
  <c r="C46" i="11"/>
  <c r="B46" i="11"/>
  <c r="A46" i="11"/>
  <c r="F45" i="11"/>
  <c r="E45" i="11"/>
  <c r="D45" i="11"/>
  <c r="C45" i="11"/>
  <c r="B45" i="11"/>
  <c r="A45" i="11"/>
  <c r="M44" i="11"/>
  <c r="H44" i="12"/>
  <c r="F44" i="11"/>
  <c r="E44" i="11"/>
  <c r="D44" i="11"/>
  <c r="C44" i="11"/>
  <c r="B44" i="11"/>
  <c r="A44" i="11"/>
  <c r="M43" i="11"/>
  <c r="H43" i="12"/>
  <c r="F43" i="11"/>
  <c r="E43" i="11"/>
  <c r="D43" i="11"/>
  <c r="C43" i="11"/>
  <c r="B43" i="11"/>
  <c r="A43" i="11"/>
  <c r="M42" i="11"/>
  <c r="H42" i="12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M39" i="11"/>
  <c r="H39" i="12"/>
  <c r="F39" i="11"/>
  <c r="E39" i="11"/>
  <c r="D39" i="11"/>
  <c r="C39" i="11"/>
  <c r="B39" i="11"/>
  <c r="A39" i="11"/>
  <c r="M38" i="11"/>
  <c r="H38" i="12"/>
  <c r="F38" i="11"/>
  <c r="E38" i="11"/>
  <c r="D38" i="11"/>
  <c r="C38" i="11"/>
  <c r="B38" i="11"/>
  <c r="A38" i="11"/>
  <c r="F37" i="11"/>
  <c r="E37" i="11"/>
  <c r="D37" i="11"/>
  <c r="C37" i="11"/>
  <c r="B37" i="11"/>
  <c r="A37" i="11"/>
  <c r="F32" i="11"/>
  <c r="E32" i="11"/>
  <c r="D32" i="11"/>
  <c r="C32" i="11"/>
  <c r="B32" i="11"/>
  <c r="A32" i="11"/>
  <c r="M31" i="11"/>
  <c r="H31" i="12"/>
  <c r="F31" i="11"/>
  <c r="E31" i="11"/>
  <c r="D31" i="11"/>
  <c r="C31" i="11"/>
  <c r="B31" i="11"/>
  <c r="A31" i="11"/>
  <c r="M30" i="11"/>
  <c r="H30" i="12"/>
  <c r="F30" i="11"/>
  <c r="E30" i="11"/>
  <c r="D30" i="11"/>
  <c r="C30" i="11"/>
  <c r="B30" i="11"/>
  <c r="A30" i="11"/>
  <c r="M29" i="11"/>
  <c r="H29" i="12"/>
  <c r="F29" i="11"/>
  <c r="E29" i="11"/>
  <c r="D29" i="11"/>
  <c r="C29" i="11"/>
  <c r="B29" i="11"/>
  <c r="A29" i="11"/>
  <c r="F28" i="11"/>
  <c r="E28" i="11"/>
  <c r="D28" i="11"/>
  <c r="C28" i="11"/>
  <c r="B28" i="11"/>
  <c r="A28" i="11"/>
  <c r="M27" i="11"/>
  <c r="H27" i="12"/>
  <c r="F27" i="11"/>
  <c r="E27" i="11"/>
  <c r="D27" i="11"/>
  <c r="C27" i="11"/>
  <c r="B27" i="11"/>
  <c r="A27" i="11"/>
  <c r="M26" i="11"/>
  <c r="H26" i="12"/>
  <c r="F26" i="11"/>
  <c r="E26" i="11"/>
  <c r="D26" i="11"/>
  <c r="C26" i="11"/>
  <c r="B26" i="11"/>
  <c r="A26" i="11"/>
  <c r="M25" i="11"/>
  <c r="H25" i="12"/>
  <c r="F25" i="11"/>
  <c r="E25" i="11"/>
  <c r="D25" i="11"/>
  <c r="C25" i="11"/>
  <c r="B25" i="11"/>
  <c r="A25" i="11"/>
  <c r="F24" i="11"/>
  <c r="E24" i="11"/>
  <c r="D24" i="11"/>
  <c r="C24" i="11"/>
  <c r="B24" i="11"/>
  <c r="A24" i="11"/>
  <c r="M23" i="11"/>
  <c r="H23" i="12"/>
  <c r="F23" i="11"/>
  <c r="E23" i="11"/>
  <c r="D23" i="11"/>
  <c r="C23" i="11"/>
  <c r="B23" i="11"/>
  <c r="A23" i="11"/>
  <c r="M22" i="11"/>
  <c r="H22" i="12"/>
  <c r="F22" i="11"/>
  <c r="E22" i="11"/>
  <c r="D22" i="11"/>
  <c r="C22" i="11"/>
  <c r="B22" i="11"/>
  <c r="A22" i="11"/>
  <c r="M21" i="11"/>
  <c r="H21" i="12"/>
  <c r="F21" i="11"/>
  <c r="E21" i="11"/>
  <c r="D21" i="11"/>
  <c r="C21" i="11"/>
  <c r="B21" i="11"/>
  <c r="A21" i="11"/>
  <c r="F20" i="11"/>
  <c r="E20" i="11"/>
  <c r="D20" i="11"/>
  <c r="C20" i="11"/>
  <c r="B20" i="11"/>
  <c r="A20" i="11"/>
  <c r="F15" i="11"/>
  <c r="E15" i="11"/>
  <c r="D15" i="11"/>
  <c r="C15" i="11"/>
  <c r="B15" i="11"/>
  <c r="A15" i="11"/>
  <c r="F14" i="11"/>
  <c r="E14" i="11"/>
  <c r="D14" i="11"/>
  <c r="C14" i="11"/>
  <c r="B14" i="11"/>
  <c r="A14" i="11"/>
  <c r="F13" i="11"/>
  <c r="E13" i="11"/>
  <c r="D13" i="11"/>
  <c r="C13" i="11"/>
  <c r="B13" i="11"/>
  <c r="A13" i="11"/>
  <c r="F12" i="11"/>
  <c r="E12" i="11"/>
  <c r="D12" i="11"/>
  <c r="C12" i="11"/>
  <c r="B12" i="11"/>
  <c r="A12" i="11"/>
  <c r="F11" i="11"/>
  <c r="E11" i="11"/>
  <c r="D11" i="11"/>
  <c r="C11" i="11"/>
  <c r="B11" i="11"/>
  <c r="A11" i="11"/>
  <c r="F10" i="11"/>
  <c r="E10" i="11"/>
  <c r="D10" i="11"/>
  <c r="C10" i="11"/>
  <c r="B10" i="11"/>
  <c r="A10" i="11"/>
  <c r="F9" i="11"/>
  <c r="E9" i="11"/>
  <c r="D9" i="11"/>
  <c r="C9" i="11"/>
  <c r="B9" i="11"/>
  <c r="A9" i="11"/>
  <c r="F8" i="11"/>
  <c r="E8" i="11"/>
  <c r="D8" i="11"/>
  <c r="C8" i="11"/>
  <c r="B8" i="11"/>
  <c r="A8" i="11"/>
  <c r="F7" i="11"/>
  <c r="E7" i="11"/>
  <c r="D7" i="11"/>
  <c r="C7" i="11"/>
  <c r="B7" i="11"/>
  <c r="A7" i="11"/>
  <c r="F6" i="11"/>
  <c r="E6" i="11"/>
  <c r="D6" i="11"/>
  <c r="C6" i="11"/>
  <c r="B6" i="11"/>
  <c r="A6" i="11"/>
  <c r="M5" i="11"/>
  <c r="H5" i="12"/>
  <c r="F5" i="11"/>
  <c r="E5" i="11"/>
  <c r="D5" i="11"/>
  <c r="C5" i="11"/>
  <c r="B5" i="11"/>
  <c r="A5" i="11"/>
  <c r="F4" i="11"/>
  <c r="E4" i="11"/>
  <c r="D4" i="11"/>
  <c r="C4" i="11"/>
  <c r="B4" i="11"/>
  <c r="A4" i="11"/>
  <c r="F3" i="11"/>
  <c r="E3" i="11"/>
  <c r="D3" i="11"/>
  <c r="C3" i="11"/>
  <c r="B3" i="11"/>
  <c r="A3" i="11"/>
  <c r="E2" i="11"/>
  <c r="D2" i="11"/>
  <c r="C2" i="11"/>
  <c r="B2" i="11"/>
  <c r="A2" i="11"/>
  <c r="K41" i="12"/>
  <c r="L41" i="12"/>
  <c r="I41" i="5"/>
  <c r="K45" i="12"/>
  <c r="L45" i="12"/>
  <c r="I45" i="5"/>
  <c r="M63" i="11"/>
  <c r="H63" i="12"/>
  <c r="M61" i="11"/>
  <c r="H61" i="12"/>
  <c r="M62" i="11"/>
  <c r="H62" i="12"/>
  <c r="M60" i="11"/>
  <c r="H60" i="12"/>
  <c r="M59" i="11"/>
  <c r="H59" i="12"/>
  <c r="M58" i="11"/>
  <c r="H58" i="12"/>
  <c r="M57" i="11"/>
  <c r="H57" i="12"/>
  <c r="M56" i="11"/>
  <c r="H56" i="12"/>
  <c r="M55" i="11"/>
  <c r="H55" i="12"/>
  <c r="M53" i="11"/>
  <c r="H53" i="12"/>
  <c r="L38" i="12"/>
  <c r="I38" i="5"/>
  <c r="L42" i="12"/>
  <c r="I42" i="5"/>
  <c r="L46" i="12"/>
  <c r="I46" i="5"/>
  <c r="L37" i="12"/>
  <c r="L44" i="12"/>
  <c r="I44" i="5"/>
  <c r="L40" i="12"/>
  <c r="I40" i="5"/>
  <c r="L48" i="12"/>
  <c r="I48" i="5"/>
  <c r="L39" i="12"/>
  <c r="I39" i="5"/>
  <c r="L43" i="12"/>
  <c r="I43" i="5"/>
  <c r="L47" i="12"/>
  <c r="M13" i="11"/>
  <c r="H13" i="12"/>
  <c r="M9" i="11"/>
  <c r="H9" i="12"/>
  <c r="M11" i="11"/>
  <c r="H11" i="12"/>
  <c r="M4" i="11"/>
  <c r="H4" i="12"/>
  <c r="M3" i="11"/>
  <c r="H3" i="12"/>
  <c r="M7" i="11"/>
  <c r="H7" i="12"/>
  <c r="M8" i="11"/>
  <c r="H8" i="12"/>
  <c r="M14" i="11"/>
  <c r="H14" i="12"/>
  <c r="M6" i="11"/>
  <c r="H6" i="12"/>
  <c r="M10" i="11"/>
  <c r="H10" i="12"/>
  <c r="H46" i="9"/>
  <c r="H45" i="9"/>
  <c r="H44" i="9"/>
  <c r="H43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48" i="5"/>
  <c r="G48" i="5"/>
  <c r="F48" i="5"/>
  <c r="E48" i="5"/>
  <c r="D48" i="5"/>
  <c r="C48" i="5"/>
  <c r="B48" i="5"/>
  <c r="A48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F37" i="5"/>
  <c r="E37" i="5"/>
  <c r="D37" i="5"/>
  <c r="C37" i="5"/>
  <c r="B37" i="5"/>
  <c r="A37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F20" i="5"/>
  <c r="E20" i="5"/>
  <c r="D20" i="5"/>
  <c r="C20" i="5"/>
  <c r="B20" i="5"/>
  <c r="A20" i="5"/>
  <c r="G15" i="5"/>
  <c r="F15" i="5"/>
  <c r="E15" i="5"/>
  <c r="D15" i="5"/>
  <c r="C15" i="5"/>
  <c r="B15" i="5"/>
  <c r="A15" i="5"/>
  <c r="G14" i="5"/>
  <c r="F14" i="5"/>
  <c r="E14" i="5"/>
  <c r="D14" i="5"/>
  <c r="C14" i="5"/>
  <c r="B14" i="5"/>
  <c r="A14" i="5"/>
  <c r="G13" i="5"/>
  <c r="F13" i="5"/>
  <c r="E13" i="5"/>
  <c r="D13" i="5"/>
  <c r="C13" i="5"/>
  <c r="B13" i="5"/>
  <c r="A13" i="5"/>
  <c r="G12" i="5"/>
  <c r="F12" i="5"/>
  <c r="E12" i="5"/>
  <c r="D12" i="5"/>
  <c r="C12" i="5"/>
  <c r="B12" i="5"/>
  <c r="A12" i="5"/>
  <c r="G11" i="5"/>
  <c r="F11" i="5"/>
  <c r="E11" i="5"/>
  <c r="D11" i="5"/>
  <c r="C11" i="5"/>
  <c r="B11" i="5"/>
  <c r="A11" i="5"/>
  <c r="G10" i="5"/>
  <c r="F10" i="5"/>
  <c r="E10" i="5"/>
  <c r="D10" i="5"/>
  <c r="C10" i="5"/>
  <c r="B10" i="5"/>
  <c r="A10" i="5"/>
  <c r="G9" i="5"/>
  <c r="F9" i="5"/>
  <c r="E9" i="5"/>
  <c r="D9" i="5"/>
  <c r="C9" i="5"/>
  <c r="B9" i="5"/>
  <c r="A9" i="5"/>
  <c r="G8" i="5"/>
  <c r="F8" i="5"/>
  <c r="E8" i="5"/>
  <c r="D8" i="5"/>
  <c r="C8" i="5"/>
  <c r="B8" i="5"/>
  <c r="A8" i="5"/>
  <c r="G7" i="5"/>
  <c r="F7" i="5"/>
  <c r="E7" i="5"/>
  <c r="D7" i="5"/>
  <c r="C7" i="5"/>
  <c r="B7" i="5"/>
  <c r="A7" i="5"/>
  <c r="G6" i="5"/>
  <c r="F6" i="5"/>
  <c r="E6" i="5"/>
  <c r="D6" i="5"/>
  <c r="C6" i="5"/>
  <c r="B6" i="5"/>
  <c r="A6" i="5"/>
  <c r="G5" i="5"/>
  <c r="F5" i="5"/>
  <c r="E5" i="5"/>
  <c r="D5" i="5"/>
  <c r="C5" i="5"/>
  <c r="B5" i="5"/>
  <c r="A5" i="5"/>
  <c r="G4" i="5"/>
  <c r="F4" i="5"/>
  <c r="E4" i="5"/>
  <c r="D4" i="5"/>
  <c r="C4" i="5"/>
  <c r="B4" i="5"/>
  <c r="A4" i="5"/>
  <c r="G3" i="5"/>
  <c r="F3" i="5"/>
  <c r="E3" i="5"/>
  <c r="D3" i="5"/>
  <c r="C3" i="5"/>
  <c r="B3" i="5"/>
  <c r="A3" i="5"/>
  <c r="E2" i="5"/>
  <c r="D2" i="5"/>
  <c r="C2" i="5"/>
  <c r="B2" i="5"/>
  <c r="A2" i="5"/>
  <c r="J66" i="8"/>
  <c r="J66" i="5"/>
  <c r="F66" i="8"/>
  <c r="E66" i="8"/>
  <c r="D66" i="8"/>
  <c r="C66" i="8"/>
  <c r="B66" i="8"/>
  <c r="A66" i="8"/>
  <c r="J65" i="8"/>
  <c r="J65" i="5"/>
  <c r="F65" i="8"/>
  <c r="E65" i="8"/>
  <c r="D65" i="8"/>
  <c r="C65" i="8"/>
  <c r="B65" i="8"/>
  <c r="A65" i="8"/>
  <c r="J64" i="8"/>
  <c r="J64" i="5"/>
  <c r="F64" i="8"/>
  <c r="E64" i="8"/>
  <c r="D64" i="8"/>
  <c r="C64" i="8"/>
  <c r="B64" i="8"/>
  <c r="A64" i="8"/>
  <c r="J63" i="8"/>
  <c r="J63" i="5"/>
  <c r="F63" i="8"/>
  <c r="E63" i="8"/>
  <c r="D63" i="8"/>
  <c r="C63" i="8"/>
  <c r="B63" i="8"/>
  <c r="A63" i="8"/>
  <c r="J62" i="8"/>
  <c r="J62" i="5"/>
  <c r="F62" i="8"/>
  <c r="E62" i="8"/>
  <c r="D62" i="8"/>
  <c r="C62" i="8"/>
  <c r="B62" i="8"/>
  <c r="A62" i="8"/>
  <c r="J61" i="8"/>
  <c r="J61" i="5"/>
  <c r="F61" i="8"/>
  <c r="E61" i="8"/>
  <c r="D61" i="8"/>
  <c r="C61" i="8"/>
  <c r="B61" i="8"/>
  <c r="A61" i="8"/>
  <c r="J60" i="8"/>
  <c r="J60" i="5"/>
  <c r="F60" i="8"/>
  <c r="E60" i="8"/>
  <c r="D60" i="8"/>
  <c r="C60" i="8"/>
  <c r="B60" i="8"/>
  <c r="A60" i="8"/>
  <c r="J59" i="8"/>
  <c r="J59" i="5"/>
  <c r="F59" i="8"/>
  <c r="E59" i="8"/>
  <c r="D59" i="8"/>
  <c r="C59" i="8"/>
  <c r="B59" i="8"/>
  <c r="A59" i="8"/>
  <c r="J58" i="8"/>
  <c r="J58" i="5"/>
  <c r="F58" i="8"/>
  <c r="E58" i="8"/>
  <c r="D58" i="8"/>
  <c r="C58" i="8"/>
  <c r="B58" i="8"/>
  <c r="A58" i="8"/>
  <c r="J57" i="8"/>
  <c r="J57" i="5"/>
  <c r="F57" i="8"/>
  <c r="E57" i="8"/>
  <c r="D57" i="8"/>
  <c r="C57" i="8"/>
  <c r="B57" i="8"/>
  <c r="A57" i="8"/>
  <c r="J56" i="8"/>
  <c r="J56" i="5"/>
  <c r="F56" i="8"/>
  <c r="E56" i="8"/>
  <c r="D56" i="8"/>
  <c r="C56" i="8"/>
  <c r="B56" i="8"/>
  <c r="A56" i="8"/>
  <c r="J55" i="8"/>
  <c r="J55" i="5"/>
  <c r="F55" i="8"/>
  <c r="E55" i="8"/>
  <c r="D55" i="8"/>
  <c r="C55" i="8"/>
  <c r="B55" i="8"/>
  <c r="A55" i="8"/>
  <c r="J54" i="8"/>
  <c r="F54" i="8"/>
  <c r="E54" i="8"/>
  <c r="D54" i="8"/>
  <c r="C54" i="8"/>
  <c r="B54" i="8"/>
  <c r="A54" i="8"/>
  <c r="J53" i="8"/>
  <c r="J53" i="5"/>
  <c r="F53" i="8"/>
  <c r="E53" i="8"/>
  <c r="D53" i="8"/>
  <c r="C53" i="8"/>
  <c r="B53" i="8"/>
  <c r="A53" i="8"/>
  <c r="J48" i="8"/>
  <c r="J48" i="5"/>
  <c r="F48" i="8"/>
  <c r="E48" i="8"/>
  <c r="D48" i="8"/>
  <c r="C48" i="8"/>
  <c r="B48" i="8"/>
  <c r="A48" i="8"/>
  <c r="J47" i="8"/>
  <c r="F47" i="8"/>
  <c r="E47" i="8"/>
  <c r="D47" i="8"/>
  <c r="C47" i="8"/>
  <c r="B47" i="8"/>
  <c r="A47" i="8"/>
  <c r="J46" i="8"/>
  <c r="J46" i="5"/>
  <c r="F46" i="8"/>
  <c r="E46" i="8"/>
  <c r="D46" i="8"/>
  <c r="C46" i="8"/>
  <c r="B46" i="8"/>
  <c r="A46" i="8"/>
  <c r="J45" i="8"/>
  <c r="J45" i="5"/>
  <c r="F45" i="8"/>
  <c r="E45" i="8"/>
  <c r="D45" i="8"/>
  <c r="C45" i="8"/>
  <c r="B45" i="8"/>
  <c r="A45" i="8"/>
  <c r="J44" i="8"/>
  <c r="J44" i="5"/>
  <c r="F44" i="8"/>
  <c r="E44" i="8"/>
  <c r="D44" i="8"/>
  <c r="C44" i="8"/>
  <c r="B44" i="8"/>
  <c r="A44" i="8"/>
  <c r="J43" i="8"/>
  <c r="J43" i="5"/>
  <c r="F43" i="8"/>
  <c r="E43" i="8"/>
  <c r="D43" i="8"/>
  <c r="C43" i="8"/>
  <c r="B43" i="8"/>
  <c r="A43" i="8"/>
  <c r="J42" i="8"/>
  <c r="J42" i="5"/>
  <c r="F42" i="8"/>
  <c r="E42" i="8"/>
  <c r="D42" i="8"/>
  <c r="C42" i="8"/>
  <c r="B42" i="8"/>
  <c r="A42" i="8"/>
  <c r="J41" i="8"/>
  <c r="J41" i="5"/>
  <c r="F41" i="8"/>
  <c r="E41" i="8"/>
  <c r="D41" i="8"/>
  <c r="C41" i="8"/>
  <c r="B41" i="8"/>
  <c r="A41" i="8"/>
  <c r="J40" i="8"/>
  <c r="J40" i="5"/>
  <c r="F40" i="8"/>
  <c r="E40" i="8"/>
  <c r="D40" i="8"/>
  <c r="C40" i="8"/>
  <c r="B40" i="8"/>
  <c r="A40" i="8"/>
  <c r="J39" i="8"/>
  <c r="J39" i="5"/>
  <c r="F39" i="8"/>
  <c r="E39" i="8"/>
  <c r="D39" i="8"/>
  <c r="C39" i="8"/>
  <c r="B39" i="8"/>
  <c r="A39" i="8"/>
  <c r="J38" i="8"/>
  <c r="J38" i="5"/>
  <c r="F38" i="8"/>
  <c r="E38" i="8"/>
  <c r="D38" i="8"/>
  <c r="C38" i="8"/>
  <c r="B38" i="8"/>
  <c r="A38" i="8"/>
  <c r="J37" i="8"/>
  <c r="F37" i="8"/>
  <c r="E37" i="8"/>
  <c r="D37" i="8"/>
  <c r="C37" i="8"/>
  <c r="B37" i="8"/>
  <c r="A37" i="8"/>
  <c r="J32" i="8"/>
  <c r="J32" i="5"/>
  <c r="F32" i="8"/>
  <c r="E32" i="8"/>
  <c r="D32" i="8"/>
  <c r="C32" i="8"/>
  <c r="B32" i="8"/>
  <c r="A32" i="8"/>
  <c r="J31" i="8"/>
  <c r="J31" i="5"/>
  <c r="F31" i="8"/>
  <c r="E31" i="8"/>
  <c r="D31" i="8"/>
  <c r="C31" i="8"/>
  <c r="B31" i="8"/>
  <c r="A31" i="8"/>
  <c r="J30" i="8"/>
  <c r="J30" i="5"/>
  <c r="F30" i="8"/>
  <c r="E30" i="8"/>
  <c r="D30" i="8"/>
  <c r="C30" i="8"/>
  <c r="B30" i="8"/>
  <c r="A30" i="8"/>
  <c r="J29" i="8"/>
  <c r="J29" i="5"/>
  <c r="F29" i="8"/>
  <c r="E29" i="8"/>
  <c r="D29" i="8"/>
  <c r="C29" i="8"/>
  <c r="B29" i="8"/>
  <c r="A29" i="8"/>
  <c r="J28" i="8"/>
  <c r="J28" i="5"/>
  <c r="F28" i="8"/>
  <c r="E28" i="8"/>
  <c r="D28" i="8"/>
  <c r="C28" i="8"/>
  <c r="B28" i="8"/>
  <c r="A28" i="8"/>
  <c r="J27" i="8"/>
  <c r="J27" i="5"/>
  <c r="F27" i="8"/>
  <c r="E27" i="8"/>
  <c r="D27" i="8"/>
  <c r="C27" i="8"/>
  <c r="B27" i="8"/>
  <c r="A27" i="8"/>
  <c r="J26" i="8"/>
  <c r="J26" i="5"/>
  <c r="F26" i="8"/>
  <c r="E26" i="8"/>
  <c r="D26" i="8"/>
  <c r="C26" i="8"/>
  <c r="B26" i="8"/>
  <c r="A26" i="8"/>
  <c r="J25" i="8"/>
  <c r="F25" i="8"/>
  <c r="E25" i="8"/>
  <c r="D25" i="8"/>
  <c r="C25" i="8"/>
  <c r="B25" i="8"/>
  <c r="A25" i="8"/>
  <c r="J24" i="8"/>
  <c r="J24" i="5"/>
  <c r="F24" i="8"/>
  <c r="E24" i="8"/>
  <c r="D24" i="8"/>
  <c r="C24" i="8"/>
  <c r="B24" i="8"/>
  <c r="A24" i="8"/>
  <c r="J23" i="8"/>
  <c r="J23" i="5"/>
  <c r="F23" i="8"/>
  <c r="E23" i="8"/>
  <c r="D23" i="8"/>
  <c r="C23" i="8"/>
  <c r="B23" i="8"/>
  <c r="A23" i="8"/>
  <c r="J22" i="8"/>
  <c r="J22" i="5"/>
  <c r="F22" i="8"/>
  <c r="E22" i="8"/>
  <c r="D22" i="8"/>
  <c r="C22" i="8"/>
  <c r="B22" i="8"/>
  <c r="A22" i="8"/>
  <c r="J21" i="8"/>
  <c r="J21" i="5"/>
  <c r="F21" i="8"/>
  <c r="E21" i="8"/>
  <c r="D21" i="8"/>
  <c r="C21" i="8"/>
  <c r="B21" i="8"/>
  <c r="A21" i="8"/>
  <c r="J20" i="8"/>
  <c r="F20" i="8"/>
  <c r="E20" i="8"/>
  <c r="D20" i="8"/>
  <c r="C20" i="8"/>
  <c r="B20" i="8"/>
  <c r="A20" i="8"/>
  <c r="J15" i="8"/>
  <c r="J15" i="5"/>
  <c r="F15" i="8"/>
  <c r="E15" i="8"/>
  <c r="D15" i="8"/>
  <c r="C15" i="8"/>
  <c r="B15" i="8"/>
  <c r="A15" i="8"/>
  <c r="J14" i="8"/>
  <c r="J14" i="5"/>
  <c r="F14" i="8"/>
  <c r="E14" i="8"/>
  <c r="D14" i="8"/>
  <c r="C14" i="8"/>
  <c r="B14" i="8"/>
  <c r="A14" i="8"/>
  <c r="J13" i="8"/>
  <c r="J13" i="5"/>
  <c r="F13" i="8"/>
  <c r="E13" i="8"/>
  <c r="D13" i="8"/>
  <c r="C13" i="8"/>
  <c r="B13" i="8"/>
  <c r="A13" i="8"/>
  <c r="J12" i="8"/>
  <c r="J12" i="5"/>
  <c r="F12" i="8"/>
  <c r="E12" i="8"/>
  <c r="D12" i="8"/>
  <c r="C12" i="8"/>
  <c r="B12" i="8"/>
  <c r="A12" i="8"/>
  <c r="J11" i="8"/>
  <c r="J11" i="5"/>
  <c r="F11" i="8"/>
  <c r="E11" i="8"/>
  <c r="D11" i="8"/>
  <c r="C11" i="8"/>
  <c r="B11" i="8"/>
  <c r="A11" i="8"/>
  <c r="J10" i="8"/>
  <c r="J10" i="5"/>
  <c r="F10" i="8"/>
  <c r="E10" i="8"/>
  <c r="D10" i="8"/>
  <c r="C10" i="8"/>
  <c r="B10" i="8"/>
  <c r="A10" i="8"/>
  <c r="J9" i="8"/>
  <c r="J9" i="5"/>
  <c r="F9" i="8"/>
  <c r="E9" i="8"/>
  <c r="D9" i="8"/>
  <c r="C9" i="8"/>
  <c r="B9" i="8"/>
  <c r="A9" i="8"/>
  <c r="J8" i="8"/>
  <c r="J8" i="5"/>
  <c r="F8" i="8"/>
  <c r="E8" i="8"/>
  <c r="D8" i="8"/>
  <c r="C8" i="8"/>
  <c r="B8" i="8"/>
  <c r="A8" i="8"/>
  <c r="J7" i="8"/>
  <c r="J7" i="5"/>
  <c r="F7" i="8"/>
  <c r="E7" i="8"/>
  <c r="D7" i="8"/>
  <c r="C7" i="8"/>
  <c r="B7" i="8"/>
  <c r="A7" i="8"/>
  <c r="J6" i="8"/>
  <c r="J6" i="5"/>
  <c r="F6" i="8"/>
  <c r="E6" i="8"/>
  <c r="D6" i="8"/>
  <c r="C6" i="8"/>
  <c r="B6" i="8"/>
  <c r="A6" i="8"/>
  <c r="J5" i="8"/>
  <c r="J5" i="5"/>
  <c r="F5" i="8"/>
  <c r="E5" i="8"/>
  <c r="D5" i="8"/>
  <c r="C5" i="8"/>
  <c r="B5" i="8"/>
  <c r="A5" i="8"/>
  <c r="J4" i="8"/>
  <c r="J4" i="5"/>
  <c r="F4" i="8"/>
  <c r="E4" i="8"/>
  <c r="D4" i="8"/>
  <c r="C4" i="8"/>
  <c r="B4" i="8"/>
  <c r="A4" i="8"/>
  <c r="J3" i="8"/>
  <c r="J3" i="5"/>
  <c r="F3" i="8"/>
  <c r="E3" i="8"/>
  <c r="D3" i="8"/>
  <c r="C3" i="8"/>
  <c r="B3" i="8"/>
  <c r="A3" i="8"/>
  <c r="E2" i="8"/>
  <c r="D2" i="8"/>
  <c r="C2" i="8"/>
  <c r="B2" i="8"/>
  <c r="A2" i="8"/>
  <c r="N66" i="7"/>
  <c r="O66" i="7"/>
  <c r="G66" i="12"/>
  <c r="J66" i="12"/>
  <c r="F66" i="7"/>
  <c r="E66" i="7"/>
  <c r="D66" i="7"/>
  <c r="C66" i="7"/>
  <c r="B66" i="7"/>
  <c r="A66" i="7"/>
  <c r="N65" i="7"/>
  <c r="F65" i="7"/>
  <c r="E65" i="7"/>
  <c r="D65" i="7"/>
  <c r="C65" i="7"/>
  <c r="B65" i="7"/>
  <c r="A65" i="7"/>
  <c r="N64" i="7"/>
  <c r="F64" i="7"/>
  <c r="E64" i="7"/>
  <c r="D64" i="7"/>
  <c r="C64" i="7"/>
  <c r="B64" i="7"/>
  <c r="A64" i="7"/>
  <c r="N63" i="7"/>
  <c r="F63" i="7"/>
  <c r="E63" i="7"/>
  <c r="D63" i="7"/>
  <c r="C63" i="7"/>
  <c r="B63" i="7"/>
  <c r="A63" i="7"/>
  <c r="N62" i="7"/>
  <c r="F62" i="7"/>
  <c r="E62" i="7"/>
  <c r="D62" i="7"/>
  <c r="C62" i="7"/>
  <c r="B62" i="7"/>
  <c r="A62" i="7"/>
  <c r="N61" i="7"/>
  <c r="F61" i="7"/>
  <c r="E61" i="7"/>
  <c r="D61" i="7"/>
  <c r="C61" i="7"/>
  <c r="B61" i="7"/>
  <c r="A61" i="7"/>
  <c r="N60" i="7"/>
  <c r="F60" i="7"/>
  <c r="E60" i="7"/>
  <c r="D60" i="7"/>
  <c r="C60" i="7"/>
  <c r="B60" i="7"/>
  <c r="A60" i="7"/>
  <c r="N59" i="7"/>
  <c r="F59" i="7"/>
  <c r="E59" i="7"/>
  <c r="D59" i="7"/>
  <c r="C59" i="7"/>
  <c r="B59" i="7"/>
  <c r="A59" i="7"/>
  <c r="N58" i="7"/>
  <c r="F58" i="7"/>
  <c r="E58" i="7"/>
  <c r="D58" i="7"/>
  <c r="C58" i="7"/>
  <c r="B58" i="7"/>
  <c r="A58" i="7"/>
  <c r="N57" i="7"/>
  <c r="F57" i="7"/>
  <c r="E57" i="7"/>
  <c r="D57" i="7"/>
  <c r="C57" i="7"/>
  <c r="B57" i="7"/>
  <c r="A57" i="7"/>
  <c r="N56" i="7"/>
  <c r="F56" i="7"/>
  <c r="E56" i="7"/>
  <c r="D56" i="7"/>
  <c r="C56" i="7"/>
  <c r="B56" i="7"/>
  <c r="A56" i="7"/>
  <c r="N55" i="7"/>
  <c r="F55" i="7"/>
  <c r="E55" i="7"/>
  <c r="D55" i="7"/>
  <c r="C55" i="7"/>
  <c r="B55" i="7"/>
  <c r="A55" i="7"/>
  <c r="N54" i="7"/>
  <c r="O54" i="7"/>
  <c r="G54" i="12"/>
  <c r="J54" i="12"/>
  <c r="L54" i="12"/>
  <c r="F54" i="7"/>
  <c r="E54" i="7"/>
  <c r="D54" i="7"/>
  <c r="C54" i="7"/>
  <c r="B54" i="7"/>
  <c r="A54" i="7"/>
  <c r="N53" i="7"/>
  <c r="F53" i="7"/>
  <c r="E53" i="7"/>
  <c r="D53" i="7"/>
  <c r="C53" i="7"/>
  <c r="B53" i="7"/>
  <c r="A53" i="7"/>
  <c r="N48" i="7"/>
  <c r="O48" i="7"/>
  <c r="G48" i="12"/>
  <c r="F48" i="7"/>
  <c r="E48" i="7"/>
  <c r="D48" i="7"/>
  <c r="C48" i="7"/>
  <c r="B48" i="7"/>
  <c r="A48" i="7"/>
  <c r="N47" i="7"/>
  <c r="O47" i="7"/>
  <c r="G47" i="12"/>
  <c r="F47" i="7"/>
  <c r="E47" i="7"/>
  <c r="D47" i="7"/>
  <c r="C47" i="7"/>
  <c r="B47" i="7"/>
  <c r="A47" i="7"/>
  <c r="N46" i="7"/>
  <c r="F46" i="7"/>
  <c r="E46" i="7"/>
  <c r="D46" i="7"/>
  <c r="C46" i="7"/>
  <c r="B46" i="7"/>
  <c r="A46" i="7"/>
  <c r="N45" i="7"/>
  <c r="F45" i="7"/>
  <c r="E45" i="7"/>
  <c r="D45" i="7"/>
  <c r="C45" i="7"/>
  <c r="B45" i="7"/>
  <c r="A45" i="7"/>
  <c r="N44" i="7"/>
  <c r="F44" i="7"/>
  <c r="E44" i="7"/>
  <c r="D44" i="7"/>
  <c r="C44" i="7"/>
  <c r="B44" i="7"/>
  <c r="A44" i="7"/>
  <c r="N43" i="7"/>
  <c r="F43" i="7"/>
  <c r="E43" i="7"/>
  <c r="D43" i="7"/>
  <c r="C43" i="7"/>
  <c r="B43" i="7"/>
  <c r="A43" i="7"/>
  <c r="N42" i="7"/>
  <c r="F42" i="7"/>
  <c r="E42" i="7"/>
  <c r="D42" i="7"/>
  <c r="C42" i="7"/>
  <c r="B42" i="7"/>
  <c r="A42" i="7"/>
  <c r="N41" i="7"/>
  <c r="F41" i="7"/>
  <c r="E41" i="7"/>
  <c r="D41" i="7"/>
  <c r="C41" i="7"/>
  <c r="B41" i="7"/>
  <c r="A41" i="7"/>
  <c r="N40" i="7"/>
  <c r="F40" i="7"/>
  <c r="E40" i="7"/>
  <c r="D40" i="7"/>
  <c r="C40" i="7"/>
  <c r="B40" i="7"/>
  <c r="A40" i="7"/>
  <c r="N39" i="7"/>
  <c r="F39" i="7"/>
  <c r="E39" i="7"/>
  <c r="D39" i="7"/>
  <c r="C39" i="7"/>
  <c r="B39" i="7"/>
  <c r="A39" i="7"/>
  <c r="N38" i="7"/>
  <c r="F38" i="7"/>
  <c r="E38" i="7"/>
  <c r="D38" i="7"/>
  <c r="C38" i="7"/>
  <c r="B38" i="7"/>
  <c r="A38" i="7"/>
  <c r="N37" i="7"/>
  <c r="O37" i="7"/>
  <c r="G37" i="12"/>
  <c r="F37" i="7"/>
  <c r="E37" i="7"/>
  <c r="D37" i="7"/>
  <c r="C37" i="7"/>
  <c r="B37" i="7"/>
  <c r="A37" i="7"/>
  <c r="N32" i="7"/>
  <c r="O32" i="7"/>
  <c r="G32" i="12"/>
  <c r="J32" i="12"/>
  <c r="F32" i="7"/>
  <c r="E32" i="7"/>
  <c r="D32" i="7"/>
  <c r="C32" i="7"/>
  <c r="B32" i="7"/>
  <c r="A32" i="7"/>
  <c r="N31" i="7"/>
  <c r="O31" i="7"/>
  <c r="G31" i="12"/>
  <c r="J31" i="12"/>
  <c r="F31" i="7"/>
  <c r="E31" i="7"/>
  <c r="D31" i="7"/>
  <c r="C31" i="7"/>
  <c r="B31" i="7"/>
  <c r="A31" i="7"/>
  <c r="N30" i="7"/>
  <c r="F30" i="7"/>
  <c r="E30" i="7"/>
  <c r="D30" i="7"/>
  <c r="C30" i="7"/>
  <c r="B30" i="7"/>
  <c r="A30" i="7"/>
  <c r="N29" i="7"/>
  <c r="F29" i="7"/>
  <c r="E29" i="7"/>
  <c r="D29" i="7"/>
  <c r="C29" i="7"/>
  <c r="B29" i="7"/>
  <c r="A29" i="7"/>
  <c r="N28" i="7"/>
  <c r="F28" i="7"/>
  <c r="E28" i="7"/>
  <c r="D28" i="7"/>
  <c r="C28" i="7"/>
  <c r="B28" i="7"/>
  <c r="A28" i="7"/>
  <c r="N27" i="7"/>
  <c r="F27" i="7"/>
  <c r="E27" i="7"/>
  <c r="D27" i="7"/>
  <c r="C27" i="7"/>
  <c r="B27" i="7"/>
  <c r="A27" i="7"/>
  <c r="N26" i="7"/>
  <c r="F26" i="7"/>
  <c r="E26" i="7"/>
  <c r="D26" i="7"/>
  <c r="C26" i="7"/>
  <c r="B26" i="7"/>
  <c r="A26" i="7"/>
  <c r="N25" i="7"/>
  <c r="O25" i="7"/>
  <c r="G25" i="12"/>
  <c r="J25" i="12"/>
  <c r="L25" i="12"/>
  <c r="F25" i="7"/>
  <c r="E25" i="7"/>
  <c r="D25" i="7"/>
  <c r="C25" i="7"/>
  <c r="B25" i="7"/>
  <c r="A25" i="7"/>
  <c r="N24" i="7"/>
  <c r="F24" i="7"/>
  <c r="E24" i="7"/>
  <c r="D24" i="7"/>
  <c r="C24" i="7"/>
  <c r="B24" i="7"/>
  <c r="A24" i="7"/>
  <c r="N23" i="7"/>
  <c r="F23" i="7"/>
  <c r="E23" i="7"/>
  <c r="D23" i="7"/>
  <c r="C23" i="7"/>
  <c r="B23" i="7"/>
  <c r="A23" i="7"/>
  <c r="N22" i="7"/>
  <c r="F22" i="7"/>
  <c r="E22" i="7"/>
  <c r="D22" i="7"/>
  <c r="C22" i="7"/>
  <c r="B22" i="7"/>
  <c r="A22" i="7"/>
  <c r="N21" i="7"/>
  <c r="F21" i="7"/>
  <c r="E21" i="7"/>
  <c r="D21" i="7"/>
  <c r="C21" i="7"/>
  <c r="B21" i="7"/>
  <c r="A21" i="7"/>
  <c r="N20" i="7"/>
  <c r="O20" i="7"/>
  <c r="G20" i="12"/>
  <c r="J20" i="12"/>
  <c r="L20" i="12"/>
  <c r="F20" i="7"/>
  <c r="E20" i="7"/>
  <c r="D20" i="7"/>
  <c r="C20" i="7"/>
  <c r="B20" i="7"/>
  <c r="A20" i="7"/>
  <c r="N15" i="7"/>
  <c r="F15" i="7"/>
  <c r="E15" i="7"/>
  <c r="D15" i="7"/>
  <c r="C15" i="7"/>
  <c r="B15" i="7"/>
  <c r="A15" i="7"/>
  <c r="N14" i="7"/>
  <c r="F14" i="7"/>
  <c r="E14" i="7"/>
  <c r="D14" i="7"/>
  <c r="C14" i="7"/>
  <c r="B14" i="7"/>
  <c r="A14" i="7"/>
  <c r="N13" i="7"/>
  <c r="F13" i="7"/>
  <c r="E13" i="7"/>
  <c r="D13" i="7"/>
  <c r="C13" i="7"/>
  <c r="B13" i="7"/>
  <c r="A13" i="7"/>
  <c r="N12" i="7"/>
  <c r="F12" i="7"/>
  <c r="E12" i="7"/>
  <c r="D12" i="7"/>
  <c r="C12" i="7"/>
  <c r="B12" i="7"/>
  <c r="A12" i="7"/>
  <c r="N11" i="7"/>
  <c r="F11" i="7"/>
  <c r="E11" i="7"/>
  <c r="D11" i="7"/>
  <c r="C11" i="7"/>
  <c r="B11" i="7"/>
  <c r="A11" i="7"/>
  <c r="N10" i="7"/>
  <c r="F10" i="7"/>
  <c r="E10" i="7"/>
  <c r="D10" i="7"/>
  <c r="C10" i="7"/>
  <c r="B10" i="7"/>
  <c r="A10" i="7"/>
  <c r="N9" i="7"/>
  <c r="F9" i="7"/>
  <c r="E9" i="7"/>
  <c r="D9" i="7"/>
  <c r="C9" i="7"/>
  <c r="B9" i="7"/>
  <c r="A9" i="7"/>
  <c r="N8" i="7"/>
  <c r="F8" i="7"/>
  <c r="E8" i="7"/>
  <c r="D8" i="7"/>
  <c r="C8" i="7"/>
  <c r="B8" i="7"/>
  <c r="A8" i="7"/>
  <c r="N7" i="7"/>
  <c r="F7" i="7"/>
  <c r="E7" i="7"/>
  <c r="D7" i="7"/>
  <c r="C7" i="7"/>
  <c r="B7" i="7"/>
  <c r="A7" i="7"/>
  <c r="N6" i="7"/>
  <c r="F6" i="7"/>
  <c r="E6" i="7"/>
  <c r="D6" i="7"/>
  <c r="C6" i="7"/>
  <c r="B6" i="7"/>
  <c r="A6" i="7"/>
  <c r="N5" i="7"/>
  <c r="F5" i="7"/>
  <c r="E5" i="7"/>
  <c r="D5" i="7"/>
  <c r="C5" i="7"/>
  <c r="B5" i="7"/>
  <c r="A5" i="7"/>
  <c r="N4" i="7"/>
  <c r="F4" i="7"/>
  <c r="E4" i="7"/>
  <c r="D4" i="7"/>
  <c r="C4" i="7"/>
  <c r="B4" i="7"/>
  <c r="A4" i="7"/>
  <c r="N3" i="7"/>
  <c r="F3" i="7"/>
  <c r="E3" i="7"/>
  <c r="D3" i="7"/>
  <c r="C3" i="7"/>
  <c r="B3" i="7"/>
  <c r="A3" i="7"/>
  <c r="E2" i="7"/>
  <c r="D2" i="7"/>
  <c r="C2" i="7"/>
  <c r="B2" i="7"/>
  <c r="A2" i="7"/>
  <c r="J66" i="6"/>
  <c r="I66" i="6"/>
  <c r="F66" i="6"/>
  <c r="E66" i="6"/>
  <c r="D66" i="6"/>
  <c r="C66" i="6"/>
  <c r="B66" i="6"/>
  <c r="A66" i="6"/>
  <c r="J65" i="6"/>
  <c r="I65" i="6"/>
  <c r="F65" i="6"/>
  <c r="E65" i="6"/>
  <c r="D65" i="6"/>
  <c r="C65" i="6"/>
  <c r="B65" i="6"/>
  <c r="A65" i="6"/>
  <c r="J64" i="6"/>
  <c r="I64" i="6"/>
  <c r="F64" i="6"/>
  <c r="E64" i="6"/>
  <c r="D64" i="6"/>
  <c r="C64" i="6"/>
  <c r="B64" i="6"/>
  <c r="A64" i="6"/>
  <c r="J63" i="6"/>
  <c r="I63" i="6"/>
  <c r="F63" i="6"/>
  <c r="E63" i="6"/>
  <c r="D63" i="6"/>
  <c r="C63" i="6"/>
  <c r="B63" i="6"/>
  <c r="A63" i="6"/>
  <c r="J62" i="6"/>
  <c r="I62" i="6"/>
  <c r="F62" i="6"/>
  <c r="E62" i="6"/>
  <c r="D62" i="6"/>
  <c r="C62" i="6"/>
  <c r="B62" i="6"/>
  <c r="A62" i="6"/>
  <c r="J61" i="6"/>
  <c r="I61" i="6"/>
  <c r="F61" i="6"/>
  <c r="E61" i="6"/>
  <c r="D61" i="6"/>
  <c r="C61" i="6"/>
  <c r="B61" i="6"/>
  <c r="A61" i="6"/>
  <c r="J60" i="6"/>
  <c r="I60" i="6"/>
  <c r="F60" i="6"/>
  <c r="E60" i="6"/>
  <c r="D60" i="6"/>
  <c r="C60" i="6"/>
  <c r="B60" i="6"/>
  <c r="A60" i="6"/>
  <c r="J59" i="6"/>
  <c r="I59" i="6"/>
  <c r="F59" i="6"/>
  <c r="E59" i="6"/>
  <c r="D59" i="6"/>
  <c r="C59" i="6"/>
  <c r="B59" i="6"/>
  <c r="A59" i="6"/>
  <c r="J58" i="6"/>
  <c r="I58" i="6"/>
  <c r="F58" i="6"/>
  <c r="E58" i="6"/>
  <c r="D58" i="6"/>
  <c r="C58" i="6"/>
  <c r="B58" i="6"/>
  <c r="A58" i="6"/>
  <c r="J57" i="6"/>
  <c r="I57" i="6"/>
  <c r="F57" i="6"/>
  <c r="E57" i="6"/>
  <c r="D57" i="6"/>
  <c r="C57" i="6"/>
  <c r="B57" i="6"/>
  <c r="A57" i="6"/>
  <c r="J56" i="6"/>
  <c r="I56" i="6"/>
  <c r="F56" i="6"/>
  <c r="E56" i="6"/>
  <c r="D56" i="6"/>
  <c r="C56" i="6"/>
  <c r="B56" i="6"/>
  <c r="A56" i="6"/>
  <c r="J55" i="6"/>
  <c r="I55" i="6"/>
  <c r="F55" i="6"/>
  <c r="E55" i="6"/>
  <c r="D55" i="6"/>
  <c r="C55" i="6"/>
  <c r="B55" i="6"/>
  <c r="A55" i="6"/>
  <c r="J54" i="6"/>
  <c r="I54" i="6"/>
  <c r="F54" i="6"/>
  <c r="E54" i="6"/>
  <c r="D54" i="6"/>
  <c r="C54" i="6"/>
  <c r="B54" i="6"/>
  <c r="A54" i="6"/>
  <c r="J53" i="6"/>
  <c r="I53" i="6"/>
  <c r="F53" i="6"/>
  <c r="E53" i="6"/>
  <c r="D53" i="6"/>
  <c r="C53" i="6"/>
  <c r="B53" i="6"/>
  <c r="A53" i="6"/>
  <c r="J48" i="6"/>
  <c r="I48" i="6"/>
  <c r="F48" i="6"/>
  <c r="E48" i="6"/>
  <c r="D48" i="6"/>
  <c r="C48" i="6"/>
  <c r="B48" i="6"/>
  <c r="A48" i="6"/>
  <c r="J47" i="6"/>
  <c r="I47" i="6"/>
  <c r="F47" i="6"/>
  <c r="E47" i="6"/>
  <c r="D47" i="6"/>
  <c r="C47" i="6"/>
  <c r="B47" i="6"/>
  <c r="A47" i="6"/>
  <c r="J46" i="6"/>
  <c r="I46" i="6"/>
  <c r="F46" i="6"/>
  <c r="E46" i="6"/>
  <c r="D46" i="6"/>
  <c r="C46" i="6"/>
  <c r="B46" i="6"/>
  <c r="A46" i="6"/>
  <c r="J45" i="6"/>
  <c r="I45" i="6"/>
  <c r="F45" i="6"/>
  <c r="E45" i="6"/>
  <c r="D45" i="6"/>
  <c r="C45" i="6"/>
  <c r="B45" i="6"/>
  <c r="A45" i="6"/>
  <c r="J44" i="6"/>
  <c r="I44" i="6"/>
  <c r="F44" i="6"/>
  <c r="E44" i="6"/>
  <c r="D44" i="6"/>
  <c r="C44" i="6"/>
  <c r="B44" i="6"/>
  <c r="A44" i="6"/>
  <c r="J43" i="6"/>
  <c r="I43" i="6"/>
  <c r="F43" i="6"/>
  <c r="E43" i="6"/>
  <c r="D43" i="6"/>
  <c r="C43" i="6"/>
  <c r="B43" i="6"/>
  <c r="A43" i="6"/>
  <c r="J42" i="6"/>
  <c r="I42" i="6"/>
  <c r="F42" i="6"/>
  <c r="E42" i="6"/>
  <c r="D42" i="6"/>
  <c r="C42" i="6"/>
  <c r="B42" i="6"/>
  <c r="A42" i="6"/>
  <c r="J41" i="6"/>
  <c r="I41" i="6"/>
  <c r="F41" i="6"/>
  <c r="E41" i="6"/>
  <c r="D41" i="6"/>
  <c r="C41" i="6"/>
  <c r="B41" i="6"/>
  <c r="A41" i="6"/>
  <c r="J40" i="6"/>
  <c r="I40" i="6"/>
  <c r="F40" i="6"/>
  <c r="E40" i="6"/>
  <c r="D40" i="6"/>
  <c r="C40" i="6"/>
  <c r="B40" i="6"/>
  <c r="A40" i="6"/>
  <c r="J39" i="6"/>
  <c r="I39" i="6"/>
  <c r="F39" i="6"/>
  <c r="E39" i="6"/>
  <c r="D39" i="6"/>
  <c r="C39" i="6"/>
  <c r="B39" i="6"/>
  <c r="A39" i="6"/>
  <c r="J38" i="6"/>
  <c r="I38" i="6"/>
  <c r="F38" i="6"/>
  <c r="E38" i="6"/>
  <c r="D38" i="6"/>
  <c r="C38" i="6"/>
  <c r="B38" i="6"/>
  <c r="A38" i="6"/>
  <c r="J37" i="6"/>
  <c r="I37" i="6"/>
  <c r="F37" i="6"/>
  <c r="E37" i="6"/>
  <c r="D37" i="6"/>
  <c r="C37" i="6"/>
  <c r="B37" i="6"/>
  <c r="A37" i="6"/>
  <c r="J32" i="6"/>
  <c r="I32" i="6"/>
  <c r="F32" i="6"/>
  <c r="E32" i="6"/>
  <c r="D32" i="6"/>
  <c r="C32" i="6"/>
  <c r="B32" i="6"/>
  <c r="A32" i="6"/>
  <c r="J31" i="6"/>
  <c r="I31" i="6"/>
  <c r="F31" i="6"/>
  <c r="E31" i="6"/>
  <c r="D31" i="6"/>
  <c r="C31" i="6"/>
  <c r="B31" i="6"/>
  <c r="A31" i="6"/>
  <c r="J30" i="6"/>
  <c r="I30" i="6"/>
  <c r="F30" i="6"/>
  <c r="E30" i="6"/>
  <c r="D30" i="6"/>
  <c r="C30" i="6"/>
  <c r="B30" i="6"/>
  <c r="A30" i="6"/>
  <c r="J29" i="6"/>
  <c r="I29" i="6"/>
  <c r="F29" i="6"/>
  <c r="E29" i="6"/>
  <c r="D29" i="6"/>
  <c r="C29" i="6"/>
  <c r="B29" i="6"/>
  <c r="A29" i="6"/>
  <c r="J28" i="6"/>
  <c r="I28" i="6"/>
  <c r="F28" i="6"/>
  <c r="E28" i="6"/>
  <c r="D28" i="6"/>
  <c r="C28" i="6"/>
  <c r="B28" i="6"/>
  <c r="A28" i="6"/>
  <c r="J27" i="6"/>
  <c r="I27" i="6"/>
  <c r="F27" i="6"/>
  <c r="E27" i="6"/>
  <c r="D27" i="6"/>
  <c r="C27" i="6"/>
  <c r="B27" i="6"/>
  <c r="A27" i="6"/>
  <c r="J26" i="6"/>
  <c r="I26" i="6"/>
  <c r="F26" i="6"/>
  <c r="E26" i="6"/>
  <c r="D26" i="6"/>
  <c r="C26" i="6"/>
  <c r="B26" i="6"/>
  <c r="A26" i="6"/>
  <c r="J25" i="6"/>
  <c r="I25" i="6"/>
  <c r="F25" i="6"/>
  <c r="E25" i="6"/>
  <c r="D25" i="6"/>
  <c r="C25" i="6"/>
  <c r="B25" i="6"/>
  <c r="A25" i="6"/>
  <c r="J24" i="6"/>
  <c r="I24" i="6"/>
  <c r="F24" i="6"/>
  <c r="E24" i="6"/>
  <c r="D24" i="6"/>
  <c r="C24" i="6"/>
  <c r="B24" i="6"/>
  <c r="A24" i="6"/>
  <c r="J23" i="6"/>
  <c r="I23" i="6"/>
  <c r="F23" i="6"/>
  <c r="E23" i="6"/>
  <c r="D23" i="6"/>
  <c r="C23" i="6"/>
  <c r="B23" i="6"/>
  <c r="A23" i="6"/>
  <c r="J22" i="6"/>
  <c r="I22" i="6"/>
  <c r="F22" i="6"/>
  <c r="E22" i="6"/>
  <c r="D22" i="6"/>
  <c r="C22" i="6"/>
  <c r="B22" i="6"/>
  <c r="A22" i="6"/>
  <c r="J21" i="6"/>
  <c r="I21" i="6"/>
  <c r="F21" i="6"/>
  <c r="E21" i="6"/>
  <c r="D21" i="6"/>
  <c r="C21" i="6"/>
  <c r="B21" i="6"/>
  <c r="A21" i="6"/>
  <c r="J20" i="6"/>
  <c r="I20" i="6"/>
  <c r="F20" i="6"/>
  <c r="E20" i="6"/>
  <c r="D20" i="6"/>
  <c r="C20" i="6"/>
  <c r="B20" i="6"/>
  <c r="A20" i="6"/>
  <c r="I15" i="6"/>
  <c r="J15" i="6"/>
  <c r="H15" i="5"/>
  <c r="F15" i="6"/>
  <c r="E15" i="6"/>
  <c r="D15" i="6"/>
  <c r="C15" i="6"/>
  <c r="B15" i="6"/>
  <c r="A15" i="6"/>
  <c r="I14" i="6"/>
  <c r="J14" i="6"/>
  <c r="H14" i="5"/>
  <c r="F14" i="6"/>
  <c r="E14" i="6"/>
  <c r="D14" i="6"/>
  <c r="C14" i="6"/>
  <c r="B14" i="6"/>
  <c r="A14" i="6"/>
  <c r="I13" i="6"/>
  <c r="J13" i="6"/>
  <c r="H13" i="5"/>
  <c r="F13" i="6"/>
  <c r="E13" i="6"/>
  <c r="D13" i="6"/>
  <c r="C13" i="6"/>
  <c r="B13" i="6"/>
  <c r="A13" i="6"/>
  <c r="I12" i="6"/>
  <c r="J12" i="6"/>
  <c r="H12" i="5"/>
  <c r="F12" i="6"/>
  <c r="E12" i="6"/>
  <c r="D12" i="6"/>
  <c r="C12" i="6"/>
  <c r="B12" i="6"/>
  <c r="A12" i="6"/>
  <c r="I11" i="6"/>
  <c r="J11" i="6"/>
  <c r="H11" i="5"/>
  <c r="F11" i="6"/>
  <c r="E11" i="6"/>
  <c r="D11" i="6"/>
  <c r="C11" i="6"/>
  <c r="B11" i="6"/>
  <c r="A11" i="6"/>
  <c r="I10" i="6"/>
  <c r="J10" i="6"/>
  <c r="H10" i="5"/>
  <c r="F10" i="6"/>
  <c r="E10" i="6"/>
  <c r="D10" i="6"/>
  <c r="C10" i="6"/>
  <c r="B10" i="6"/>
  <c r="A10" i="6"/>
  <c r="I9" i="6"/>
  <c r="J9" i="6"/>
  <c r="H9" i="5"/>
  <c r="F9" i="6"/>
  <c r="E9" i="6"/>
  <c r="D9" i="6"/>
  <c r="C9" i="6"/>
  <c r="B9" i="6"/>
  <c r="A9" i="6"/>
  <c r="I8" i="6"/>
  <c r="J8" i="6"/>
  <c r="H8" i="5"/>
  <c r="F8" i="6"/>
  <c r="E8" i="6"/>
  <c r="D8" i="6"/>
  <c r="C8" i="6"/>
  <c r="B8" i="6"/>
  <c r="A8" i="6"/>
  <c r="I7" i="6"/>
  <c r="J7" i="6"/>
  <c r="H7" i="5"/>
  <c r="F7" i="6"/>
  <c r="E7" i="6"/>
  <c r="D7" i="6"/>
  <c r="C7" i="6"/>
  <c r="B7" i="6"/>
  <c r="A7" i="6"/>
  <c r="I6" i="6"/>
  <c r="J6" i="6"/>
  <c r="H6" i="5"/>
  <c r="F6" i="6"/>
  <c r="E6" i="6"/>
  <c r="D6" i="6"/>
  <c r="C6" i="6"/>
  <c r="B6" i="6"/>
  <c r="A6" i="6"/>
  <c r="I5" i="6"/>
  <c r="J5" i="6"/>
  <c r="H5" i="5"/>
  <c r="F5" i="6"/>
  <c r="E5" i="6"/>
  <c r="D5" i="6"/>
  <c r="C5" i="6"/>
  <c r="B5" i="6"/>
  <c r="A5" i="6"/>
  <c r="I4" i="6"/>
  <c r="J4" i="6"/>
  <c r="H4" i="5"/>
  <c r="F4" i="6"/>
  <c r="E4" i="6"/>
  <c r="D4" i="6"/>
  <c r="C4" i="6"/>
  <c r="B4" i="6"/>
  <c r="A4" i="6"/>
  <c r="I3" i="6"/>
  <c r="J3" i="6"/>
  <c r="H3" i="5"/>
  <c r="F3" i="6"/>
  <c r="E3" i="6"/>
  <c r="D3" i="6"/>
  <c r="C3" i="6"/>
  <c r="B3" i="6"/>
  <c r="A3" i="6"/>
  <c r="E2" i="6"/>
  <c r="D2" i="6"/>
  <c r="C2" i="6"/>
  <c r="B2" i="6"/>
  <c r="A2" i="6"/>
  <c r="L66" i="4"/>
  <c r="K66" i="4"/>
  <c r="J66" i="4"/>
  <c r="F66" i="4"/>
  <c r="E66" i="4"/>
  <c r="D66" i="4"/>
  <c r="C66" i="4"/>
  <c r="B66" i="4"/>
  <c r="A66" i="4"/>
  <c r="L65" i="4"/>
  <c r="K65" i="4"/>
  <c r="J65" i="4"/>
  <c r="F65" i="4"/>
  <c r="E65" i="4"/>
  <c r="D65" i="4"/>
  <c r="C65" i="4"/>
  <c r="B65" i="4"/>
  <c r="A65" i="4"/>
  <c r="L64" i="4"/>
  <c r="K64" i="4"/>
  <c r="J64" i="4"/>
  <c r="F64" i="4"/>
  <c r="E64" i="4"/>
  <c r="D64" i="4"/>
  <c r="C64" i="4"/>
  <c r="B64" i="4"/>
  <c r="A64" i="4"/>
  <c r="L63" i="4"/>
  <c r="K63" i="4"/>
  <c r="J63" i="4"/>
  <c r="F63" i="4"/>
  <c r="E63" i="4"/>
  <c r="D63" i="4"/>
  <c r="C63" i="4"/>
  <c r="B63" i="4"/>
  <c r="A63" i="4"/>
  <c r="L62" i="4"/>
  <c r="K62" i="4"/>
  <c r="J62" i="4"/>
  <c r="F62" i="4"/>
  <c r="E62" i="4"/>
  <c r="D62" i="4"/>
  <c r="C62" i="4"/>
  <c r="B62" i="4"/>
  <c r="A62" i="4"/>
  <c r="L61" i="4"/>
  <c r="K61" i="4"/>
  <c r="J61" i="4"/>
  <c r="F61" i="4"/>
  <c r="E61" i="4"/>
  <c r="D61" i="4"/>
  <c r="C61" i="4"/>
  <c r="B61" i="4"/>
  <c r="A61" i="4"/>
  <c r="L60" i="4"/>
  <c r="K60" i="4"/>
  <c r="J60" i="4"/>
  <c r="F60" i="4"/>
  <c r="E60" i="4"/>
  <c r="D60" i="4"/>
  <c r="C60" i="4"/>
  <c r="B60" i="4"/>
  <c r="A60" i="4"/>
  <c r="L59" i="4"/>
  <c r="K59" i="4"/>
  <c r="J59" i="4"/>
  <c r="F59" i="4"/>
  <c r="E59" i="4"/>
  <c r="D59" i="4"/>
  <c r="C59" i="4"/>
  <c r="B59" i="4"/>
  <c r="A59" i="4"/>
  <c r="L58" i="4"/>
  <c r="K58" i="4"/>
  <c r="J58" i="4"/>
  <c r="F58" i="4"/>
  <c r="E58" i="4"/>
  <c r="D58" i="4"/>
  <c r="C58" i="4"/>
  <c r="B58" i="4"/>
  <c r="A58" i="4"/>
  <c r="L57" i="4"/>
  <c r="K57" i="4"/>
  <c r="J57" i="4"/>
  <c r="F57" i="4"/>
  <c r="E57" i="4"/>
  <c r="D57" i="4"/>
  <c r="C57" i="4"/>
  <c r="B57" i="4"/>
  <c r="A57" i="4"/>
  <c r="L56" i="4"/>
  <c r="K56" i="4"/>
  <c r="J56" i="4"/>
  <c r="F56" i="4"/>
  <c r="E56" i="4"/>
  <c r="D56" i="4"/>
  <c r="C56" i="4"/>
  <c r="B56" i="4"/>
  <c r="A56" i="4"/>
  <c r="L55" i="4"/>
  <c r="K55" i="4"/>
  <c r="J55" i="4"/>
  <c r="F55" i="4"/>
  <c r="E55" i="4"/>
  <c r="D55" i="4"/>
  <c r="C55" i="4"/>
  <c r="B55" i="4"/>
  <c r="A55" i="4"/>
  <c r="L54" i="4"/>
  <c r="K54" i="4"/>
  <c r="J54" i="4"/>
  <c r="F54" i="4"/>
  <c r="E54" i="4"/>
  <c r="D54" i="4"/>
  <c r="C54" i="4"/>
  <c r="B54" i="4"/>
  <c r="A54" i="4"/>
  <c r="L53" i="4"/>
  <c r="K53" i="4"/>
  <c r="J53" i="4"/>
  <c r="F53" i="4"/>
  <c r="E53" i="4"/>
  <c r="D53" i="4"/>
  <c r="C53" i="4"/>
  <c r="B53" i="4"/>
  <c r="A53" i="4"/>
  <c r="L48" i="4"/>
  <c r="K48" i="4"/>
  <c r="J48" i="4"/>
  <c r="F48" i="4"/>
  <c r="E48" i="4"/>
  <c r="D48" i="4"/>
  <c r="C48" i="4"/>
  <c r="B48" i="4"/>
  <c r="A48" i="4"/>
  <c r="L47" i="4"/>
  <c r="K47" i="4"/>
  <c r="J47" i="4"/>
  <c r="F47" i="4"/>
  <c r="E47" i="4"/>
  <c r="D47" i="4"/>
  <c r="C47" i="4"/>
  <c r="B47" i="4"/>
  <c r="A47" i="4"/>
  <c r="L46" i="4"/>
  <c r="K46" i="4"/>
  <c r="J46" i="4"/>
  <c r="F46" i="4"/>
  <c r="E46" i="4"/>
  <c r="D46" i="4"/>
  <c r="C46" i="4"/>
  <c r="B46" i="4"/>
  <c r="A46" i="4"/>
  <c r="L45" i="4"/>
  <c r="K45" i="4"/>
  <c r="J45" i="4"/>
  <c r="F45" i="4"/>
  <c r="E45" i="4"/>
  <c r="D45" i="4"/>
  <c r="C45" i="4"/>
  <c r="B45" i="4"/>
  <c r="A45" i="4"/>
  <c r="L44" i="4"/>
  <c r="K44" i="4"/>
  <c r="J44" i="4"/>
  <c r="F44" i="4"/>
  <c r="E44" i="4"/>
  <c r="D44" i="4"/>
  <c r="C44" i="4"/>
  <c r="B44" i="4"/>
  <c r="A44" i="4"/>
  <c r="L43" i="4"/>
  <c r="K43" i="4"/>
  <c r="J43" i="4"/>
  <c r="F43" i="4"/>
  <c r="E43" i="4"/>
  <c r="D43" i="4"/>
  <c r="C43" i="4"/>
  <c r="B43" i="4"/>
  <c r="A43" i="4"/>
  <c r="L42" i="4"/>
  <c r="K42" i="4"/>
  <c r="J42" i="4"/>
  <c r="F42" i="4"/>
  <c r="E42" i="4"/>
  <c r="D42" i="4"/>
  <c r="C42" i="4"/>
  <c r="B42" i="4"/>
  <c r="A42" i="4"/>
  <c r="L41" i="4"/>
  <c r="K41" i="4"/>
  <c r="J41" i="4"/>
  <c r="F41" i="4"/>
  <c r="E41" i="4"/>
  <c r="D41" i="4"/>
  <c r="C41" i="4"/>
  <c r="B41" i="4"/>
  <c r="A41" i="4"/>
  <c r="L40" i="4"/>
  <c r="K40" i="4"/>
  <c r="J40" i="4"/>
  <c r="F40" i="4"/>
  <c r="E40" i="4"/>
  <c r="D40" i="4"/>
  <c r="C40" i="4"/>
  <c r="B40" i="4"/>
  <c r="A40" i="4"/>
  <c r="L39" i="4"/>
  <c r="K39" i="4"/>
  <c r="J39" i="4"/>
  <c r="F39" i="4"/>
  <c r="E39" i="4"/>
  <c r="D39" i="4"/>
  <c r="C39" i="4"/>
  <c r="B39" i="4"/>
  <c r="A39" i="4"/>
  <c r="L38" i="4"/>
  <c r="K38" i="4"/>
  <c r="J38" i="4"/>
  <c r="F38" i="4"/>
  <c r="E38" i="4"/>
  <c r="D38" i="4"/>
  <c r="C38" i="4"/>
  <c r="B38" i="4"/>
  <c r="A38" i="4"/>
  <c r="L37" i="4"/>
  <c r="K37" i="4"/>
  <c r="J37" i="4"/>
  <c r="F37" i="4"/>
  <c r="E37" i="4"/>
  <c r="D37" i="4"/>
  <c r="C37" i="4"/>
  <c r="B37" i="4"/>
  <c r="A37" i="4"/>
  <c r="L32" i="4"/>
  <c r="K32" i="4"/>
  <c r="J32" i="4"/>
  <c r="F32" i="4"/>
  <c r="E32" i="4"/>
  <c r="D32" i="4"/>
  <c r="C32" i="4"/>
  <c r="B32" i="4"/>
  <c r="A32" i="4"/>
  <c r="L31" i="4"/>
  <c r="K31" i="4"/>
  <c r="J31" i="4"/>
  <c r="F31" i="4"/>
  <c r="E31" i="4"/>
  <c r="D31" i="4"/>
  <c r="C31" i="4"/>
  <c r="B31" i="4"/>
  <c r="A31" i="4"/>
  <c r="L30" i="4"/>
  <c r="K30" i="4"/>
  <c r="J30" i="4"/>
  <c r="F30" i="4"/>
  <c r="E30" i="4"/>
  <c r="D30" i="4"/>
  <c r="C30" i="4"/>
  <c r="B30" i="4"/>
  <c r="A30" i="4"/>
  <c r="L29" i="4"/>
  <c r="K29" i="4"/>
  <c r="J29" i="4"/>
  <c r="F29" i="4"/>
  <c r="E29" i="4"/>
  <c r="D29" i="4"/>
  <c r="C29" i="4"/>
  <c r="B29" i="4"/>
  <c r="A29" i="4"/>
  <c r="L28" i="4"/>
  <c r="K28" i="4"/>
  <c r="J28" i="4"/>
  <c r="F28" i="4"/>
  <c r="E28" i="4"/>
  <c r="D28" i="4"/>
  <c r="C28" i="4"/>
  <c r="B28" i="4"/>
  <c r="A28" i="4"/>
  <c r="L27" i="4"/>
  <c r="K27" i="4"/>
  <c r="J27" i="4"/>
  <c r="F27" i="4"/>
  <c r="E27" i="4"/>
  <c r="D27" i="4"/>
  <c r="C27" i="4"/>
  <c r="B27" i="4"/>
  <c r="A27" i="4"/>
  <c r="L26" i="4"/>
  <c r="K26" i="4"/>
  <c r="J26" i="4"/>
  <c r="F26" i="4"/>
  <c r="E26" i="4"/>
  <c r="D26" i="4"/>
  <c r="C26" i="4"/>
  <c r="B26" i="4"/>
  <c r="A26" i="4"/>
  <c r="L25" i="4"/>
  <c r="K25" i="4"/>
  <c r="J25" i="4"/>
  <c r="F25" i="4"/>
  <c r="E25" i="4"/>
  <c r="D25" i="4"/>
  <c r="C25" i="4"/>
  <c r="B25" i="4"/>
  <c r="A25" i="4"/>
  <c r="L24" i="4"/>
  <c r="K24" i="4"/>
  <c r="J24" i="4"/>
  <c r="F24" i="4"/>
  <c r="E24" i="4"/>
  <c r="D24" i="4"/>
  <c r="C24" i="4"/>
  <c r="B24" i="4"/>
  <c r="A24" i="4"/>
  <c r="L23" i="4"/>
  <c r="K23" i="4"/>
  <c r="J23" i="4"/>
  <c r="F23" i="4"/>
  <c r="E23" i="4"/>
  <c r="D23" i="4"/>
  <c r="C23" i="4"/>
  <c r="B23" i="4"/>
  <c r="A23" i="4"/>
  <c r="L22" i="4"/>
  <c r="K22" i="4"/>
  <c r="J22" i="4"/>
  <c r="F22" i="4"/>
  <c r="E22" i="4"/>
  <c r="D22" i="4"/>
  <c r="C22" i="4"/>
  <c r="B22" i="4"/>
  <c r="A22" i="4"/>
  <c r="L21" i="4"/>
  <c r="K21" i="4"/>
  <c r="J21" i="4"/>
  <c r="F21" i="4"/>
  <c r="E21" i="4"/>
  <c r="D21" i="4"/>
  <c r="C21" i="4"/>
  <c r="B21" i="4"/>
  <c r="A21" i="4"/>
  <c r="L20" i="4"/>
  <c r="K20" i="4"/>
  <c r="J20" i="4"/>
  <c r="F20" i="4"/>
  <c r="E20" i="4"/>
  <c r="D20" i="4"/>
  <c r="C20" i="4"/>
  <c r="B20" i="4"/>
  <c r="A20" i="4"/>
  <c r="L15" i="4"/>
  <c r="K15" i="4"/>
  <c r="J15" i="4"/>
  <c r="F15" i="4"/>
  <c r="E15" i="4"/>
  <c r="D15" i="4"/>
  <c r="C15" i="4"/>
  <c r="B15" i="4"/>
  <c r="A15" i="4"/>
  <c r="L14" i="4"/>
  <c r="K14" i="4"/>
  <c r="J14" i="4"/>
  <c r="F14" i="4"/>
  <c r="E14" i="4"/>
  <c r="D14" i="4"/>
  <c r="C14" i="4"/>
  <c r="B14" i="4"/>
  <c r="A14" i="4"/>
  <c r="L13" i="4"/>
  <c r="K13" i="4"/>
  <c r="J13" i="4"/>
  <c r="F13" i="4"/>
  <c r="E13" i="4"/>
  <c r="D13" i="4"/>
  <c r="C13" i="4"/>
  <c r="B13" i="4"/>
  <c r="A13" i="4"/>
  <c r="L12" i="4"/>
  <c r="K12" i="4"/>
  <c r="J12" i="4"/>
  <c r="F12" i="4"/>
  <c r="E12" i="4"/>
  <c r="D12" i="4"/>
  <c r="C12" i="4"/>
  <c r="B12" i="4"/>
  <c r="A12" i="4"/>
  <c r="L11" i="4"/>
  <c r="K11" i="4"/>
  <c r="J11" i="4"/>
  <c r="F11" i="4"/>
  <c r="E11" i="4"/>
  <c r="D11" i="4"/>
  <c r="C11" i="4"/>
  <c r="B11" i="4"/>
  <c r="A11" i="4"/>
  <c r="L10" i="4"/>
  <c r="K10" i="4"/>
  <c r="J10" i="4"/>
  <c r="F10" i="4"/>
  <c r="E10" i="4"/>
  <c r="D10" i="4"/>
  <c r="C10" i="4"/>
  <c r="B10" i="4"/>
  <c r="A10" i="4"/>
  <c r="L9" i="4"/>
  <c r="K9" i="4"/>
  <c r="J9" i="4"/>
  <c r="F9" i="4"/>
  <c r="E9" i="4"/>
  <c r="D9" i="4"/>
  <c r="C9" i="4"/>
  <c r="B9" i="4"/>
  <c r="A9" i="4"/>
  <c r="L8" i="4"/>
  <c r="K8" i="4"/>
  <c r="J8" i="4"/>
  <c r="F8" i="4"/>
  <c r="E8" i="4"/>
  <c r="D8" i="4"/>
  <c r="C8" i="4"/>
  <c r="B8" i="4"/>
  <c r="A8" i="4"/>
  <c r="L7" i="4"/>
  <c r="K7" i="4"/>
  <c r="J7" i="4"/>
  <c r="F7" i="4"/>
  <c r="E7" i="4"/>
  <c r="D7" i="4"/>
  <c r="C7" i="4"/>
  <c r="B7" i="4"/>
  <c r="A7" i="4"/>
  <c r="L6" i="4"/>
  <c r="K6" i="4"/>
  <c r="J6" i="4"/>
  <c r="F6" i="4"/>
  <c r="E6" i="4"/>
  <c r="D6" i="4"/>
  <c r="C6" i="4"/>
  <c r="B6" i="4"/>
  <c r="A6" i="4"/>
  <c r="L5" i="4"/>
  <c r="K5" i="4"/>
  <c r="J5" i="4"/>
  <c r="F5" i="4"/>
  <c r="E5" i="4"/>
  <c r="D5" i="4"/>
  <c r="C5" i="4"/>
  <c r="B5" i="4"/>
  <c r="A5" i="4"/>
  <c r="L4" i="4"/>
  <c r="K4" i="4"/>
  <c r="J4" i="4"/>
  <c r="F4" i="4"/>
  <c r="E4" i="4"/>
  <c r="D4" i="4"/>
  <c r="C4" i="4"/>
  <c r="B4" i="4"/>
  <c r="A4" i="4"/>
  <c r="L3" i="4"/>
  <c r="K3" i="4"/>
  <c r="J3" i="4"/>
  <c r="F3" i="4"/>
  <c r="E3" i="4"/>
  <c r="D3" i="4"/>
  <c r="C3" i="4"/>
  <c r="B3" i="4"/>
  <c r="A3" i="4"/>
  <c r="E2" i="4"/>
  <c r="D2" i="4"/>
  <c r="C2" i="4"/>
  <c r="B2" i="4"/>
  <c r="A2" i="4"/>
  <c r="J69" i="3"/>
  <c r="H69" i="3"/>
  <c r="G69" i="3"/>
  <c r="F69" i="3"/>
  <c r="E69" i="3"/>
  <c r="B69" i="3"/>
  <c r="A69" i="3"/>
  <c r="J68" i="3"/>
  <c r="H68" i="3"/>
  <c r="G68" i="3"/>
  <c r="F68" i="3"/>
  <c r="E68" i="3"/>
  <c r="B68" i="3"/>
  <c r="A68" i="3"/>
  <c r="J67" i="3"/>
  <c r="H67" i="3"/>
  <c r="G67" i="3"/>
  <c r="F67" i="3"/>
  <c r="E67" i="3"/>
  <c r="B67" i="3"/>
  <c r="A67" i="3"/>
  <c r="L63" i="3"/>
  <c r="K63" i="3"/>
  <c r="J63" i="3"/>
  <c r="I63" i="3"/>
  <c r="F63" i="3"/>
  <c r="E63" i="3"/>
  <c r="D63" i="3"/>
  <c r="C63" i="3"/>
  <c r="B63" i="3"/>
  <c r="A63" i="3"/>
  <c r="L62" i="3"/>
  <c r="K62" i="3"/>
  <c r="J62" i="3"/>
  <c r="I62" i="3"/>
  <c r="F62" i="3"/>
  <c r="E62" i="3"/>
  <c r="D62" i="3"/>
  <c r="C62" i="3"/>
  <c r="B62" i="3"/>
  <c r="A62" i="3"/>
  <c r="L61" i="3"/>
  <c r="K61" i="3"/>
  <c r="J61" i="3"/>
  <c r="I61" i="3"/>
  <c r="F61" i="3"/>
  <c r="E61" i="3"/>
  <c r="D61" i="3"/>
  <c r="C61" i="3"/>
  <c r="B61" i="3"/>
  <c r="A61" i="3"/>
  <c r="L60" i="3"/>
  <c r="K60" i="3"/>
  <c r="J60" i="3"/>
  <c r="I60" i="3"/>
  <c r="F60" i="3"/>
  <c r="E60" i="3"/>
  <c r="D60" i="3"/>
  <c r="C60" i="3"/>
  <c r="B60" i="3"/>
  <c r="A60" i="3"/>
  <c r="L59" i="3"/>
  <c r="K59" i="3"/>
  <c r="J59" i="3"/>
  <c r="I59" i="3"/>
  <c r="F59" i="3"/>
  <c r="E59" i="3"/>
  <c r="D59" i="3"/>
  <c r="C59" i="3"/>
  <c r="B59" i="3"/>
  <c r="A59" i="3"/>
  <c r="L58" i="3"/>
  <c r="K58" i="3"/>
  <c r="J58" i="3"/>
  <c r="I58" i="3"/>
  <c r="F58" i="3"/>
  <c r="E58" i="3"/>
  <c r="D58" i="3"/>
  <c r="C58" i="3"/>
  <c r="B58" i="3"/>
  <c r="A58" i="3"/>
  <c r="L57" i="3"/>
  <c r="K57" i="3"/>
  <c r="J57" i="3"/>
  <c r="I57" i="3"/>
  <c r="F57" i="3"/>
  <c r="E57" i="3"/>
  <c r="D57" i="3"/>
  <c r="C57" i="3"/>
  <c r="B57" i="3"/>
  <c r="A57" i="3"/>
  <c r="L56" i="3"/>
  <c r="K56" i="3"/>
  <c r="J56" i="3"/>
  <c r="I56" i="3"/>
  <c r="F56" i="3"/>
  <c r="E56" i="3"/>
  <c r="D56" i="3"/>
  <c r="C56" i="3"/>
  <c r="B56" i="3"/>
  <c r="A56" i="3"/>
  <c r="L55" i="3"/>
  <c r="K55" i="3"/>
  <c r="J55" i="3"/>
  <c r="I55" i="3"/>
  <c r="F55" i="3"/>
  <c r="E55" i="3"/>
  <c r="D55" i="3"/>
  <c r="C55" i="3"/>
  <c r="B55" i="3"/>
  <c r="A55" i="3"/>
  <c r="L54" i="3"/>
  <c r="K54" i="3"/>
  <c r="J54" i="3"/>
  <c r="I54" i="3"/>
  <c r="F54" i="3"/>
  <c r="E54" i="3"/>
  <c r="D54" i="3"/>
  <c r="C54" i="3"/>
  <c r="B54" i="3"/>
  <c r="A54" i="3"/>
  <c r="L53" i="3"/>
  <c r="K53" i="3"/>
  <c r="J53" i="3"/>
  <c r="I53" i="3"/>
  <c r="F53" i="3"/>
  <c r="E53" i="3"/>
  <c r="D53" i="3"/>
  <c r="C53" i="3"/>
  <c r="B53" i="3"/>
  <c r="A53" i="3"/>
  <c r="L52" i="3"/>
  <c r="K52" i="3"/>
  <c r="J52" i="3"/>
  <c r="I52" i="3"/>
  <c r="F52" i="3"/>
  <c r="E52" i="3"/>
  <c r="D52" i="3"/>
  <c r="C52" i="3"/>
  <c r="B52" i="3"/>
  <c r="A52" i="3"/>
  <c r="L51" i="3"/>
  <c r="K51" i="3"/>
  <c r="J51" i="3"/>
  <c r="I51" i="3"/>
  <c r="F51" i="3"/>
  <c r="E51" i="3"/>
  <c r="D51" i="3"/>
  <c r="C51" i="3"/>
  <c r="B51" i="3"/>
  <c r="A51" i="3"/>
  <c r="K50" i="3"/>
  <c r="J50" i="3"/>
  <c r="I50" i="3"/>
  <c r="F50" i="3"/>
  <c r="E50" i="3"/>
  <c r="D50" i="3"/>
  <c r="C50" i="3"/>
  <c r="B50" i="3"/>
  <c r="A50" i="3"/>
  <c r="L46" i="3"/>
  <c r="K46" i="3"/>
  <c r="J46" i="3"/>
  <c r="I46" i="3"/>
  <c r="F46" i="3"/>
  <c r="E46" i="3"/>
  <c r="D46" i="3"/>
  <c r="C46" i="3"/>
  <c r="B46" i="3"/>
  <c r="A46" i="3"/>
  <c r="L45" i="3"/>
  <c r="K45" i="3"/>
  <c r="J45" i="3"/>
  <c r="I45" i="3"/>
  <c r="F45" i="3"/>
  <c r="E45" i="3"/>
  <c r="D45" i="3"/>
  <c r="C45" i="3"/>
  <c r="B45" i="3"/>
  <c r="A45" i="3"/>
  <c r="L44" i="3"/>
  <c r="K44" i="3"/>
  <c r="J44" i="3"/>
  <c r="I44" i="3"/>
  <c r="F44" i="3"/>
  <c r="E44" i="3"/>
  <c r="D44" i="3"/>
  <c r="C44" i="3"/>
  <c r="B44" i="3"/>
  <c r="A44" i="3"/>
  <c r="L43" i="3"/>
  <c r="K43" i="3"/>
  <c r="J43" i="3"/>
  <c r="I43" i="3"/>
  <c r="F43" i="3"/>
  <c r="E43" i="3"/>
  <c r="D43" i="3"/>
  <c r="C43" i="3"/>
  <c r="B43" i="3"/>
  <c r="A43" i="3"/>
  <c r="L42" i="3"/>
  <c r="K42" i="3"/>
  <c r="J42" i="3"/>
  <c r="I42" i="3"/>
  <c r="F42" i="3"/>
  <c r="E42" i="3"/>
  <c r="D42" i="3"/>
  <c r="C42" i="3"/>
  <c r="B42" i="3"/>
  <c r="A42" i="3"/>
  <c r="L41" i="3"/>
  <c r="K41" i="3"/>
  <c r="J41" i="3"/>
  <c r="I41" i="3"/>
  <c r="F41" i="3"/>
  <c r="E41" i="3"/>
  <c r="D41" i="3"/>
  <c r="C41" i="3"/>
  <c r="B41" i="3"/>
  <c r="A41" i="3"/>
  <c r="L40" i="3"/>
  <c r="K40" i="3"/>
  <c r="J40" i="3"/>
  <c r="I40" i="3"/>
  <c r="F40" i="3"/>
  <c r="E40" i="3"/>
  <c r="D40" i="3"/>
  <c r="C40" i="3"/>
  <c r="B40" i="3"/>
  <c r="A40" i="3"/>
  <c r="L39" i="3"/>
  <c r="K39" i="3"/>
  <c r="J39" i="3"/>
  <c r="I39" i="3"/>
  <c r="F39" i="3"/>
  <c r="E39" i="3"/>
  <c r="D39" i="3"/>
  <c r="C39" i="3"/>
  <c r="B39" i="3"/>
  <c r="A39" i="3"/>
  <c r="L38" i="3"/>
  <c r="K38" i="3"/>
  <c r="J38" i="3"/>
  <c r="I38" i="3"/>
  <c r="F38" i="3"/>
  <c r="E38" i="3"/>
  <c r="D38" i="3"/>
  <c r="C38" i="3"/>
  <c r="B38" i="3"/>
  <c r="A38" i="3"/>
  <c r="L37" i="3"/>
  <c r="K37" i="3"/>
  <c r="J37" i="3"/>
  <c r="I37" i="3"/>
  <c r="F37" i="3"/>
  <c r="E37" i="3"/>
  <c r="D37" i="3"/>
  <c r="C37" i="3"/>
  <c r="B37" i="3"/>
  <c r="A37" i="3"/>
  <c r="L36" i="3"/>
  <c r="K36" i="3"/>
  <c r="J36" i="3"/>
  <c r="I36" i="3"/>
  <c r="F36" i="3"/>
  <c r="E36" i="3"/>
  <c r="D36" i="3"/>
  <c r="C36" i="3"/>
  <c r="B36" i="3"/>
  <c r="A36" i="3"/>
  <c r="K35" i="3"/>
  <c r="J35" i="3"/>
  <c r="I35" i="3"/>
  <c r="F35" i="3"/>
  <c r="E35" i="3"/>
  <c r="D35" i="3"/>
  <c r="C35" i="3"/>
  <c r="B35" i="3"/>
  <c r="A35" i="3"/>
  <c r="L31" i="3"/>
  <c r="K31" i="3"/>
  <c r="J31" i="3"/>
  <c r="I31" i="3"/>
  <c r="F31" i="3"/>
  <c r="E31" i="3"/>
  <c r="D31" i="3"/>
  <c r="C31" i="3"/>
  <c r="B31" i="3"/>
  <c r="A31" i="3"/>
  <c r="L30" i="3"/>
  <c r="K30" i="3"/>
  <c r="J30" i="3"/>
  <c r="I30" i="3"/>
  <c r="F30" i="3"/>
  <c r="E30" i="3"/>
  <c r="D30" i="3"/>
  <c r="C30" i="3"/>
  <c r="B30" i="3"/>
  <c r="A30" i="3"/>
  <c r="L29" i="3"/>
  <c r="K29" i="3"/>
  <c r="J29" i="3"/>
  <c r="I29" i="3"/>
  <c r="F29" i="3"/>
  <c r="E29" i="3"/>
  <c r="D29" i="3"/>
  <c r="C29" i="3"/>
  <c r="B29" i="3"/>
  <c r="A29" i="3"/>
  <c r="L28" i="3"/>
  <c r="K28" i="3"/>
  <c r="J28" i="3"/>
  <c r="I28" i="3"/>
  <c r="F28" i="3"/>
  <c r="E28" i="3"/>
  <c r="D28" i="3"/>
  <c r="C28" i="3"/>
  <c r="B28" i="3"/>
  <c r="A28" i="3"/>
  <c r="L27" i="3"/>
  <c r="K27" i="3"/>
  <c r="J27" i="3"/>
  <c r="I27" i="3"/>
  <c r="F27" i="3"/>
  <c r="E27" i="3"/>
  <c r="D27" i="3"/>
  <c r="C27" i="3"/>
  <c r="B27" i="3"/>
  <c r="A27" i="3"/>
  <c r="L26" i="3"/>
  <c r="K26" i="3"/>
  <c r="J26" i="3"/>
  <c r="I26" i="3"/>
  <c r="F26" i="3"/>
  <c r="E26" i="3"/>
  <c r="D26" i="3"/>
  <c r="C26" i="3"/>
  <c r="B26" i="3"/>
  <c r="A26" i="3"/>
  <c r="L25" i="3"/>
  <c r="K25" i="3"/>
  <c r="J25" i="3"/>
  <c r="I25" i="3"/>
  <c r="F25" i="3"/>
  <c r="E25" i="3"/>
  <c r="D25" i="3"/>
  <c r="C25" i="3"/>
  <c r="B25" i="3"/>
  <c r="A25" i="3"/>
  <c r="L24" i="3"/>
  <c r="K24" i="3"/>
  <c r="J24" i="3"/>
  <c r="I24" i="3"/>
  <c r="F24" i="3"/>
  <c r="E24" i="3"/>
  <c r="D24" i="3"/>
  <c r="C24" i="3"/>
  <c r="B24" i="3"/>
  <c r="A24" i="3"/>
  <c r="L23" i="3"/>
  <c r="K23" i="3"/>
  <c r="J23" i="3"/>
  <c r="I23" i="3"/>
  <c r="F23" i="3"/>
  <c r="E23" i="3"/>
  <c r="D23" i="3"/>
  <c r="C23" i="3"/>
  <c r="B23" i="3"/>
  <c r="A23" i="3"/>
  <c r="L22" i="3"/>
  <c r="K22" i="3"/>
  <c r="J22" i="3"/>
  <c r="I22" i="3"/>
  <c r="H22" i="3"/>
  <c r="G22" i="3"/>
  <c r="F22" i="3"/>
  <c r="E22" i="3"/>
  <c r="D22" i="3"/>
  <c r="C22" i="3"/>
  <c r="B22" i="3"/>
  <c r="A22" i="3"/>
  <c r="L21" i="3"/>
  <c r="K21" i="3"/>
  <c r="J21" i="3"/>
  <c r="I21" i="3"/>
  <c r="H21" i="3"/>
  <c r="G21" i="3"/>
  <c r="F21" i="3"/>
  <c r="E21" i="3"/>
  <c r="D21" i="3"/>
  <c r="C21" i="3"/>
  <c r="B21" i="3"/>
  <c r="A21" i="3"/>
  <c r="L20" i="3"/>
  <c r="K20" i="3"/>
  <c r="J20" i="3"/>
  <c r="I20" i="3"/>
  <c r="F20" i="3"/>
  <c r="E20" i="3"/>
  <c r="D20" i="3"/>
  <c r="C20" i="3"/>
  <c r="B20" i="3"/>
  <c r="A20" i="3"/>
  <c r="K19" i="3"/>
  <c r="J19" i="3"/>
  <c r="I19" i="3"/>
  <c r="H19" i="3"/>
  <c r="G19" i="3"/>
  <c r="F19" i="3"/>
  <c r="E19" i="3"/>
  <c r="D19" i="3"/>
  <c r="C19" i="3"/>
  <c r="B19" i="3"/>
  <c r="A19" i="3"/>
  <c r="L15" i="3"/>
  <c r="K15" i="3"/>
  <c r="J15" i="3"/>
  <c r="I15" i="3"/>
  <c r="F15" i="3"/>
  <c r="E15" i="3"/>
  <c r="D15" i="3"/>
  <c r="C15" i="3"/>
  <c r="B15" i="3"/>
  <c r="A15" i="3"/>
  <c r="L14" i="3"/>
  <c r="K14" i="3"/>
  <c r="J14" i="3"/>
  <c r="I14" i="3"/>
  <c r="F14" i="3"/>
  <c r="E14" i="3"/>
  <c r="D14" i="3"/>
  <c r="C14" i="3"/>
  <c r="B14" i="3"/>
  <c r="A14" i="3"/>
  <c r="L13" i="3"/>
  <c r="K13" i="3"/>
  <c r="J13" i="3"/>
  <c r="I13" i="3"/>
  <c r="F13" i="3"/>
  <c r="E13" i="3"/>
  <c r="D13" i="3"/>
  <c r="C13" i="3"/>
  <c r="B13" i="3"/>
  <c r="A13" i="3"/>
  <c r="L12" i="3"/>
  <c r="K12" i="3"/>
  <c r="J12" i="3"/>
  <c r="I12" i="3"/>
  <c r="H12" i="3"/>
  <c r="G12" i="3"/>
  <c r="F12" i="3"/>
  <c r="E12" i="3"/>
  <c r="D12" i="3"/>
  <c r="C12" i="3"/>
  <c r="B12" i="3"/>
  <c r="A12" i="3"/>
  <c r="L11" i="3"/>
  <c r="K11" i="3"/>
  <c r="J11" i="3"/>
  <c r="I11" i="3"/>
  <c r="F11" i="3"/>
  <c r="E11" i="3"/>
  <c r="D11" i="3"/>
  <c r="C11" i="3"/>
  <c r="B11" i="3"/>
  <c r="A11" i="3"/>
  <c r="L10" i="3"/>
  <c r="K10" i="3"/>
  <c r="J10" i="3"/>
  <c r="I10" i="3"/>
  <c r="F10" i="3"/>
  <c r="E10" i="3"/>
  <c r="D10" i="3"/>
  <c r="C10" i="3"/>
  <c r="B10" i="3"/>
  <c r="A10" i="3"/>
  <c r="L9" i="3"/>
  <c r="K9" i="3"/>
  <c r="J9" i="3"/>
  <c r="I9" i="3"/>
  <c r="F9" i="3"/>
  <c r="E9" i="3"/>
  <c r="D9" i="3"/>
  <c r="C9" i="3"/>
  <c r="B9" i="3"/>
  <c r="A9" i="3"/>
  <c r="L8" i="3"/>
  <c r="K8" i="3"/>
  <c r="J8" i="3"/>
  <c r="I8" i="3"/>
  <c r="F8" i="3"/>
  <c r="E8" i="3"/>
  <c r="D8" i="3"/>
  <c r="C8" i="3"/>
  <c r="B8" i="3"/>
  <c r="A8" i="3"/>
  <c r="L7" i="3"/>
  <c r="K7" i="3"/>
  <c r="J7" i="3"/>
  <c r="I7" i="3"/>
  <c r="F7" i="3"/>
  <c r="E7" i="3"/>
  <c r="D7" i="3"/>
  <c r="C7" i="3"/>
  <c r="B7" i="3"/>
  <c r="A7" i="3"/>
  <c r="L6" i="3"/>
  <c r="K6" i="3"/>
  <c r="J6" i="3"/>
  <c r="I6" i="3"/>
  <c r="F6" i="3"/>
  <c r="E6" i="3"/>
  <c r="D6" i="3"/>
  <c r="C6" i="3"/>
  <c r="B6" i="3"/>
  <c r="A6" i="3"/>
  <c r="L5" i="3"/>
  <c r="K5" i="3"/>
  <c r="J5" i="3"/>
  <c r="I5" i="3"/>
  <c r="H5" i="3"/>
  <c r="G5" i="3"/>
  <c r="F5" i="3"/>
  <c r="E5" i="3"/>
  <c r="D5" i="3"/>
  <c r="C5" i="3"/>
  <c r="B5" i="3"/>
  <c r="A5" i="3"/>
  <c r="L4" i="3"/>
  <c r="K4" i="3"/>
  <c r="J4" i="3"/>
  <c r="I4" i="3"/>
  <c r="F4" i="3"/>
  <c r="E4" i="3"/>
  <c r="D4" i="3"/>
  <c r="C4" i="3"/>
  <c r="B4" i="3"/>
  <c r="A4" i="3"/>
  <c r="K3" i="3"/>
  <c r="J3" i="3"/>
  <c r="I3" i="3"/>
  <c r="H3" i="3"/>
  <c r="G3" i="3"/>
  <c r="F3" i="3"/>
  <c r="E3" i="3"/>
  <c r="D3" i="3"/>
  <c r="C3" i="3"/>
  <c r="B3" i="3"/>
  <c r="A3" i="3"/>
  <c r="K2" i="3"/>
  <c r="J2" i="3"/>
  <c r="I2" i="3"/>
  <c r="H2" i="3"/>
  <c r="G2" i="3"/>
  <c r="F2" i="3"/>
  <c r="E2" i="3"/>
  <c r="D2" i="3"/>
  <c r="C2" i="3"/>
  <c r="B2" i="3"/>
  <c r="A2" i="3"/>
  <c r="C7" i="1"/>
  <c r="C6" i="1"/>
  <c r="C5" i="1"/>
  <c r="C4" i="1"/>
  <c r="K84" i="2"/>
  <c r="K83" i="2"/>
  <c r="K82" i="2"/>
  <c r="K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O5" i="7"/>
  <c r="G5" i="12"/>
  <c r="J5" i="12"/>
  <c r="O30" i="7"/>
  <c r="G30" i="12"/>
  <c r="J30" i="12"/>
  <c r="O29" i="7"/>
  <c r="G29" i="12"/>
  <c r="J29" i="12"/>
  <c r="O28" i="7"/>
  <c r="G28" i="12"/>
  <c r="J28" i="12"/>
  <c r="O23" i="7"/>
  <c r="G23" i="12"/>
  <c r="J23" i="12"/>
  <c r="O27" i="7"/>
  <c r="G27" i="12"/>
  <c r="J27" i="12"/>
  <c r="O26" i="7"/>
  <c r="G26" i="12"/>
  <c r="J26" i="12"/>
  <c r="O24" i="7"/>
  <c r="G24" i="12"/>
  <c r="J24" i="12"/>
  <c r="O22" i="7"/>
  <c r="G22" i="12"/>
  <c r="J22" i="12"/>
  <c r="O21" i="7"/>
  <c r="G21" i="12"/>
  <c r="J21" i="12"/>
  <c r="O46" i="7"/>
  <c r="G46" i="12"/>
  <c r="O45" i="7"/>
  <c r="G45" i="12"/>
  <c r="O44" i="7"/>
  <c r="G44" i="12"/>
  <c r="O41" i="7"/>
  <c r="G41" i="12"/>
  <c r="O43" i="7"/>
  <c r="G43" i="12"/>
  <c r="O42" i="7"/>
  <c r="G42" i="12"/>
  <c r="O40" i="7"/>
  <c r="G40" i="12"/>
  <c r="O39" i="7"/>
  <c r="G39" i="12"/>
  <c r="O38" i="7"/>
  <c r="G38" i="12"/>
  <c r="K38" i="5"/>
  <c r="K41" i="5"/>
  <c r="K45" i="5"/>
  <c r="O7" i="7"/>
  <c r="G7" i="12"/>
  <c r="J7" i="12"/>
  <c r="O15" i="7"/>
  <c r="G15" i="12"/>
  <c r="J15" i="12"/>
  <c r="O14" i="7"/>
  <c r="G14" i="12"/>
  <c r="J14" i="12"/>
  <c r="O4" i="7"/>
  <c r="G4" i="12"/>
  <c r="J4" i="12"/>
  <c r="O13" i="7"/>
  <c r="G13" i="12"/>
  <c r="J13" i="12"/>
  <c r="O6" i="7"/>
  <c r="G6" i="12"/>
  <c r="J6" i="12"/>
  <c r="O3" i="7"/>
  <c r="G3" i="12"/>
  <c r="J3" i="12"/>
  <c r="O12" i="7"/>
  <c r="G12" i="12"/>
  <c r="J12" i="12"/>
  <c r="O65" i="7"/>
  <c r="G65" i="12"/>
  <c r="J65" i="12"/>
  <c r="O64" i="7"/>
  <c r="G64" i="12"/>
  <c r="J64" i="12"/>
  <c r="O63" i="7"/>
  <c r="G63" i="12"/>
  <c r="J63" i="12"/>
  <c r="O62" i="7"/>
  <c r="G62" i="12"/>
  <c r="J62" i="12"/>
  <c r="O61" i="7"/>
  <c r="G61" i="12"/>
  <c r="J61" i="12"/>
  <c r="O60" i="7"/>
  <c r="G60" i="12"/>
  <c r="J60" i="12"/>
  <c r="O59" i="7"/>
  <c r="G59" i="12"/>
  <c r="J59" i="12"/>
  <c r="O58" i="7"/>
  <c r="G58" i="12"/>
  <c r="J58" i="12"/>
  <c r="O57" i="7"/>
  <c r="G57" i="12"/>
  <c r="J57" i="12"/>
  <c r="O56" i="7"/>
  <c r="G56" i="12"/>
  <c r="J56" i="12"/>
  <c r="O55" i="7"/>
  <c r="G55" i="12"/>
  <c r="J55" i="12"/>
  <c r="O53" i="7"/>
  <c r="G53" i="12"/>
  <c r="J53" i="12"/>
  <c r="K40" i="5"/>
  <c r="K44" i="5"/>
  <c r="K39" i="5"/>
  <c r="K42" i="5"/>
  <c r="K43" i="5"/>
  <c r="K46" i="5"/>
  <c r="K48" i="5"/>
  <c r="O9" i="7"/>
  <c r="G9" i="12"/>
  <c r="J9" i="12"/>
  <c r="O11" i="7"/>
  <c r="G11" i="12"/>
  <c r="J11" i="12"/>
  <c r="O8" i="7"/>
  <c r="G8" i="12"/>
  <c r="J8" i="12"/>
  <c r="O10" i="7"/>
  <c r="G10" i="12"/>
  <c r="J10" i="12"/>
  <c r="L44" i="5"/>
  <c r="L43" i="5"/>
  <c r="L41" i="5"/>
  <c r="L39" i="5"/>
  <c r="L38" i="5"/>
  <c r="K32" i="12"/>
  <c r="L32" i="12"/>
  <c r="I32" i="5"/>
  <c r="K31" i="12"/>
  <c r="L31" i="12"/>
  <c r="I31" i="5"/>
  <c r="K30" i="12"/>
  <c r="L30" i="12"/>
  <c r="I30" i="5"/>
  <c r="K29" i="12"/>
  <c r="L29" i="12"/>
  <c r="I29" i="5"/>
  <c r="K28" i="12"/>
  <c r="L28" i="12"/>
  <c r="I28" i="5"/>
  <c r="L27" i="12"/>
  <c r="I27" i="5"/>
  <c r="K26" i="12"/>
  <c r="L26" i="12"/>
  <c r="I26" i="5"/>
  <c r="K24" i="12"/>
  <c r="L24" i="12"/>
  <c r="I24" i="5"/>
  <c r="L23" i="12"/>
  <c r="I23" i="5"/>
  <c r="K22" i="12"/>
  <c r="L22" i="12"/>
  <c r="I22" i="5"/>
  <c r="L21" i="12"/>
  <c r="I21" i="5"/>
  <c r="L66" i="12"/>
  <c r="I66" i="5"/>
  <c r="L65" i="12"/>
  <c r="I65" i="5"/>
  <c r="K64" i="12"/>
  <c r="L64" i="12"/>
  <c r="I64" i="5"/>
  <c r="K63" i="12"/>
  <c r="L63" i="12"/>
  <c r="I63" i="5"/>
  <c r="K62" i="12"/>
  <c r="L62" i="12"/>
  <c r="I62" i="5"/>
  <c r="L61" i="12"/>
  <c r="I61" i="5"/>
  <c r="K60" i="12"/>
  <c r="L60" i="12"/>
  <c r="I60" i="5"/>
  <c r="K59" i="12"/>
  <c r="L59" i="12"/>
  <c r="I59" i="5"/>
  <c r="L58" i="12"/>
  <c r="I58" i="5"/>
  <c r="L56" i="12"/>
  <c r="I56" i="5"/>
  <c r="K57" i="12"/>
  <c r="L57" i="12"/>
  <c r="I57" i="5"/>
  <c r="K55" i="12"/>
  <c r="L55" i="12"/>
  <c r="I55" i="5"/>
  <c r="K53" i="12"/>
  <c r="L53" i="12"/>
  <c r="I53" i="5"/>
  <c r="L12" i="12"/>
  <c r="I12" i="5"/>
  <c r="K8" i="12"/>
  <c r="L8" i="12"/>
  <c r="I8" i="5"/>
  <c r="K4" i="12"/>
  <c r="L4" i="12"/>
  <c r="I4" i="5"/>
  <c r="K15" i="12"/>
  <c r="L15" i="12"/>
  <c r="I15" i="5"/>
  <c r="K11" i="12"/>
  <c r="L11" i="12"/>
  <c r="I11" i="5"/>
  <c r="K7" i="12"/>
  <c r="L7" i="12"/>
  <c r="I7" i="5"/>
  <c r="K3" i="12"/>
  <c r="L3" i="12"/>
  <c r="I3" i="5"/>
  <c r="K14" i="12"/>
  <c r="L14" i="12"/>
  <c r="I14" i="5"/>
  <c r="K10" i="12"/>
  <c r="L10" i="12"/>
  <c r="I10" i="5"/>
  <c r="K6" i="12"/>
  <c r="L6" i="12"/>
  <c r="I6" i="5"/>
  <c r="K13" i="12"/>
  <c r="L13" i="12"/>
  <c r="I13" i="5"/>
  <c r="L9" i="12"/>
  <c r="I9" i="5"/>
  <c r="L5" i="12"/>
  <c r="I5" i="5"/>
  <c r="K3" i="5"/>
  <c r="L15" i="5"/>
  <c r="K24" i="5"/>
  <c r="K29" i="5"/>
  <c r="K55" i="5"/>
  <c r="K64" i="5"/>
  <c r="K5" i="5"/>
  <c r="K10" i="5"/>
  <c r="K11" i="5"/>
  <c r="L11" i="5"/>
  <c r="K12" i="5"/>
  <c r="L12" i="5"/>
  <c r="K56" i="5"/>
  <c r="K61" i="5"/>
  <c r="K65" i="5"/>
  <c r="K21" i="5"/>
  <c r="K26" i="5"/>
  <c r="K30" i="5"/>
  <c r="K13" i="5"/>
  <c r="K59" i="5"/>
  <c r="K63" i="5"/>
  <c r="K6" i="5"/>
  <c r="K7" i="5"/>
  <c r="K8" i="5"/>
  <c r="K57" i="5"/>
  <c r="K60" i="5"/>
  <c r="K9" i="5"/>
  <c r="L9" i="5"/>
  <c r="K14" i="5"/>
  <c r="L14" i="5"/>
  <c r="K15" i="5"/>
  <c r="K53" i="5"/>
  <c r="L66" i="5"/>
  <c r="K58" i="5"/>
  <c r="K62" i="5"/>
  <c r="K66" i="5"/>
  <c r="K22" i="5"/>
  <c r="K27" i="5"/>
  <c r="K31" i="5"/>
  <c r="K4" i="5"/>
  <c r="K23" i="5"/>
  <c r="K28" i="5"/>
  <c r="K32" i="5"/>
  <c r="L32" i="5"/>
  <c r="L63" i="5"/>
  <c r="L59" i="5"/>
  <c r="L8" i="5"/>
  <c r="L5" i="5"/>
  <c r="L13" i="5"/>
  <c r="L31" i="5"/>
  <c r="L30" i="5"/>
  <c r="L29" i="5"/>
  <c r="L28" i="5"/>
  <c r="L27" i="5"/>
  <c r="L26" i="5"/>
  <c r="L24" i="5"/>
  <c r="L22" i="5"/>
  <c r="L62" i="5"/>
  <c r="L61" i="5"/>
  <c r="L64" i="5"/>
  <c r="L58" i="5"/>
  <c r="L65" i="5"/>
  <c r="L6" i="5"/>
  <c r="L7" i="5"/>
  <c r="L56" i="5"/>
  <c r="L3" i="5"/>
  <c r="L4" i="5"/>
  <c r="L57" i="5"/>
  <c r="L55" i="5"/>
</calcChain>
</file>

<file path=xl/connections.xml><?xml version="1.0" encoding="utf-8"?>
<connections xmlns="http://schemas.openxmlformats.org/spreadsheetml/2006/main">
  <connection id="1" odcFile="C:\Users\jd247948\Documents\Zdroje dat\s00-db2.pcr.cz_etrotherdb TSP cis_utvar_new.odc" keepAlive="1" name="s00-db2.pcr.cz_etrotherdb TSP cis_utvar_new" type="5" refreshedVersion="0" new="1" background="1">
    <dbPr connection="Provider=SQLOLEDB.1;Persist Security Info=True;User ID=TSP;Data Source=s00-db2.pcr.cz\etrotherdb;Use Procedure for Prepare=1;Auto Translate=True;Packet Size=4096;Workstation ID=STC-OIKT-W7SQL;Use Encryption for Data=False;Tag with column collation when possible=False;Initial Catalog=TSP" command="&quot;TSP&quot;.&quot;dbo&quot;.&quot;cis_utvar_new&quot;" commandType="3"/>
  </connection>
</connections>
</file>

<file path=xl/sharedStrings.xml><?xml version="1.0" encoding="utf-8"?>
<sst xmlns="http://schemas.openxmlformats.org/spreadsheetml/2006/main" count="1480" uniqueCount="197">
  <si>
    <t>kategorie</t>
  </si>
  <si>
    <t>MI</t>
  </si>
  <si>
    <t>muži rok narození &gt;=1987</t>
  </si>
  <si>
    <t>MII</t>
  </si>
  <si>
    <t>muži rok narození &gt;=1977 and &lt;= 1986</t>
  </si>
  <si>
    <t>MIII</t>
  </si>
  <si>
    <t>muži rok narození &lt;=1976</t>
  </si>
  <si>
    <t>Z</t>
  </si>
  <si>
    <t>ženy</t>
  </si>
  <si>
    <t>Disciplíny</t>
  </si>
  <si>
    <t>PLAVÁNÍ</t>
  </si>
  <si>
    <t>plavání (záchrana tonoucího)</t>
  </si>
  <si>
    <t>PREKDRAHA</t>
  </si>
  <si>
    <t>překážková dráha</t>
  </si>
  <si>
    <t>STŘELBA</t>
  </si>
  <si>
    <t>policejní střelba za ztížených podmínek</t>
  </si>
  <si>
    <t>CROSS</t>
  </si>
  <si>
    <t>policejní cross</t>
  </si>
  <si>
    <t>družstva</t>
  </si>
  <si>
    <t>čas</t>
  </si>
  <si>
    <t>penalizace</t>
  </si>
  <si>
    <t>diskvalivikace/nanastoupení</t>
  </si>
  <si>
    <t>pořadí</t>
  </si>
  <si>
    <t>body</t>
  </si>
  <si>
    <t>BEH</t>
  </si>
  <si>
    <t>čekání</t>
  </si>
  <si>
    <t>CLUN</t>
  </si>
  <si>
    <t>hodnoceni</t>
  </si>
  <si>
    <t>1. místo</t>
  </si>
  <si>
    <t>0 bodů</t>
  </si>
  <si>
    <t xml:space="preserve">2. místo </t>
  </si>
  <si>
    <t>2 body</t>
  </si>
  <si>
    <t xml:space="preserve">3. místo </t>
  </si>
  <si>
    <t>3 body atd..</t>
  </si>
  <si>
    <t>vítěz</t>
  </si>
  <si>
    <t>soutěžící s nejnižším počtem bodů</t>
  </si>
  <si>
    <t>při rovnosti rozhoduje lepší umístění ve střelbě</t>
  </si>
  <si>
    <t>diskvalifikace=poslední</t>
  </si>
  <si>
    <t>vítězí nejlepší čas</t>
  </si>
  <si>
    <t>při rovnosti vyšší věkový průměr</t>
  </si>
  <si>
    <t xml:space="preserve">PREZENČNÍ LISTINA </t>
  </si>
  <si>
    <t>OEČ</t>
  </si>
  <si>
    <t>hodn.ozn.,titul</t>
  </si>
  <si>
    <t>Příjmeni a jméno</t>
  </si>
  <si>
    <t>rok narození</t>
  </si>
  <si>
    <t>Útvar policie</t>
  </si>
  <si>
    <t>účast</t>
  </si>
  <si>
    <t>poznámka</t>
  </si>
  <si>
    <t>tlf.spojení</t>
  </si>
  <si>
    <t>pprap.</t>
  </si>
  <si>
    <t>JANEČEK Ondřej</t>
  </si>
  <si>
    <t>KŘP Plzeňského kraje</t>
  </si>
  <si>
    <t>prap. Mgr.</t>
  </si>
  <si>
    <t>STACH Vladislav</t>
  </si>
  <si>
    <t xml:space="preserve">prap. </t>
  </si>
  <si>
    <t>MELÍŠEK Marek</t>
  </si>
  <si>
    <t>PROCHÁZKOVÁ Patricie</t>
  </si>
  <si>
    <t>por.Mgr.</t>
  </si>
  <si>
    <t>BERÁNEK Ladislav</t>
  </si>
  <si>
    <t>jednotlivci</t>
  </si>
  <si>
    <t>Vedoucí</t>
  </si>
  <si>
    <t>prap.</t>
  </si>
  <si>
    <t>BENDOVÁ Kristýna</t>
  </si>
  <si>
    <t>por.Mgr.et Mgr.</t>
  </si>
  <si>
    <t>TUČKOVÁ Dagmar</t>
  </si>
  <si>
    <t>KŘP hlavního m.Prahy</t>
  </si>
  <si>
    <t>pprap.Bc.</t>
  </si>
  <si>
    <t>NEUBERGER Marcel</t>
  </si>
  <si>
    <t>prap.Mgr.</t>
  </si>
  <si>
    <t>DOLANA Petr</t>
  </si>
  <si>
    <t xml:space="preserve">nprap.Mgr. </t>
  </si>
  <si>
    <t>MATERNA Jan</t>
  </si>
  <si>
    <t>pprap.Mgr.</t>
  </si>
  <si>
    <t>DUDKOVÁ Lenka</t>
  </si>
  <si>
    <t>DVOŘÁK Pavel</t>
  </si>
  <si>
    <t>HOVORKA Martin</t>
  </si>
  <si>
    <t>KŘP Ústeckého kraje</t>
  </si>
  <si>
    <t>SUNKOVSKÝ David</t>
  </si>
  <si>
    <t>por.Ing.</t>
  </si>
  <si>
    <t>TICHÁČEK Jan</t>
  </si>
  <si>
    <t>SCHUBERTOVÁ Jana</t>
  </si>
  <si>
    <t>kpt. Mgr.</t>
  </si>
  <si>
    <t>BLÍNOVÁ Lucie</t>
  </si>
  <si>
    <t>MENDL Petr</t>
  </si>
  <si>
    <t>VÍTEK Miroslav</t>
  </si>
  <si>
    <t>kpt.Ing.</t>
  </si>
  <si>
    <t>DRAGOUN Petr</t>
  </si>
  <si>
    <t>prap.Bc.</t>
  </si>
  <si>
    <t>HRDINA Pavel</t>
  </si>
  <si>
    <t>KŘP Královéhradeckého kraje</t>
  </si>
  <si>
    <t>por.Bc.</t>
  </si>
  <si>
    <t>KOUDELKA Václav</t>
  </si>
  <si>
    <t>nprap.Bc.</t>
  </si>
  <si>
    <t>BERAN Josef</t>
  </si>
  <si>
    <t xml:space="preserve">pprap. </t>
  </si>
  <si>
    <t>PETRÁČKOVÁ Adéla</t>
  </si>
  <si>
    <t>pprap. Bc.</t>
  </si>
  <si>
    <t>MICHALÍK Lukáš</t>
  </si>
  <si>
    <t>KŘP Jihočeského kraje</t>
  </si>
  <si>
    <t>NEČAS Petr</t>
  </si>
  <si>
    <t>KAŠPAR Jan</t>
  </si>
  <si>
    <t>nstržm.</t>
  </si>
  <si>
    <t>CACKOVÁ Jaroslava</t>
  </si>
  <si>
    <t>kpt. Bc.</t>
  </si>
  <si>
    <t>STRNAD Pavel</t>
  </si>
  <si>
    <t>MIKEŠOVÁ Věra</t>
  </si>
  <si>
    <t>nstržm.Bc</t>
  </si>
  <si>
    <t>PETRŽELA Ondřej</t>
  </si>
  <si>
    <t>KŘP Olomouckého kraje</t>
  </si>
  <si>
    <t>ŠTĚPÁN Karel</t>
  </si>
  <si>
    <t>npor.Mgr.</t>
  </si>
  <si>
    <t>HLOUŠKOVÁ Marcela</t>
  </si>
  <si>
    <t>KŘ Olomouckého kraje</t>
  </si>
  <si>
    <t>DUDEŠEK Martin</t>
  </si>
  <si>
    <t>NĚMEC Tomáš</t>
  </si>
  <si>
    <t>ŠEBEK Stanislav</t>
  </si>
  <si>
    <t>BRZOBOHATÝ Jan</t>
  </si>
  <si>
    <t>KŘP Jihomoravského kraje</t>
  </si>
  <si>
    <t>SMETANA Lukáš</t>
  </si>
  <si>
    <t>URBAN Tomáš</t>
  </si>
  <si>
    <t>MATĚJKOVÁ Tereza</t>
  </si>
  <si>
    <t>kpt.Bc.</t>
  </si>
  <si>
    <t>SOBOTKA Radek</t>
  </si>
  <si>
    <t>nprap.</t>
  </si>
  <si>
    <t>BIERSKÝ Tomáš</t>
  </si>
  <si>
    <t>KŘP Moravskoslezského kraje</t>
  </si>
  <si>
    <t>BRANNÝ Michal</t>
  </si>
  <si>
    <t>stržm.</t>
  </si>
  <si>
    <t>VAHALOVÁ Adéla</t>
  </si>
  <si>
    <t xml:space="preserve">nprap. </t>
  </si>
  <si>
    <t>KOHUT Michal</t>
  </si>
  <si>
    <t>pplk.Mgr.</t>
  </si>
  <si>
    <t>ŽIŽKA Ondřej</t>
  </si>
  <si>
    <t>Útvar policejního vzdělávání a sl.př.</t>
  </si>
  <si>
    <t>VOLENEC Antonín</t>
  </si>
  <si>
    <t>KŘP Středočeského kraje</t>
  </si>
  <si>
    <t>STŘESKA Jan</t>
  </si>
  <si>
    <t>KUBŮ Milan</t>
  </si>
  <si>
    <t>PLHÁKOVÁ Dominika</t>
  </si>
  <si>
    <t>MOJDLOVÁ Lucie</t>
  </si>
  <si>
    <t>DRÁBIK Pavel</t>
  </si>
  <si>
    <t>MRÁZEK Petr</t>
  </si>
  <si>
    <t xml:space="preserve"> Policejní mistrovství České republiky zásahových jednotek s mezinárodní účastí 15 – 18.9.2015</t>
  </si>
  <si>
    <t>Pohlaví</t>
  </si>
  <si>
    <t>M</t>
  </si>
  <si>
    <t>Kategorie</t>
  </si>
  <si>
    <t>počet</t>
  </si>
  <si>
    <t>1. buňka seznamu</t>
  </si>
  <si>
    <t>posl. buňka seznamu</t>
  </si>
  <si>
    <t>Pokorný Čestmír</t>
  </si>
  <si>
    <t>por. Mgr.</t>
  </si>
  <si>
    <t xml:space="preserve"> </t>
  </si>
  <si>
    <t>závodník</t>
  </si>
  <si>
    <t>BODY</t>
  </si>
  <si>
    <t>POŘADÍ</t>
  </si>
  <si>
    <t>ČAS</t>
  </si>
  <si>
    <t>DISKVAL.</t>
  </si>
  <si>
    <t>čislo</t>
  </si>
  <si>
    <t>VÝSL. ČAS</t>
  </si>
  <si>
    <t>PŘEKÁŽKOVÁ DRÁHA</t>
  </si>
  <si>
    <t>CELKEM BODŮ</t>
  </si>
  <si>
    <t>KONEČNÉ POŘADÍ</t>
  </si>
  <si>
    <t>Disciplína: PLAVÁNÍ - ZÁCHRANA TONOUCÍHO</t>
  </si>
  <si>
    <t>Výsledková listina - jednotlivci</t>
  </si>
  <si>
    <t>Disciplína: PŘEKÁŽKOVÁ DRÁHA</t>
  </si>
  <si>
    <t>Disciplína: POLICEJNÍ CROSS</t>
  </si>
  <si>
    <t xml:space="preserve">Disciplína: PRAKTICKÁ STŘELBA </t>
  </si>
  <si>
    <t>ostatní</t>
  </si>
  <si>
    <t>A</t>
  </si>
  <si>
    <t>PENAL. (A)</t>
  </si>
  <si>
    <t>DISKVAL. (A)</t>
  </si>
  <si>
    <t>max. hodnota</t>
  </si>
  <si>
    <t>PETROŠ René</t>
  </si>
  <si>
    <t>STAGE 1 PREZIDENT</t>
  </si>
  <si>
    <t>C</t>
  </si>
  <si>
    <t>D</t>
  </si>
  <si>
    <t>MIS</t>
  </si>
  <si>
    <t>PROC</t>
  </si>
  <si>
    <t>HF</t>
  </si>
  <si>
    <t>STAGE 2 KUŽELKY</t>
  </si>
  <si>
    <t>CELKEM</t>
  </si>
  <si>
    <t>POŘADÍ PREZIDENT</t>
  </si>
  <si>
    <t>SOUČET UMÍSTĚNÍ</t>
  </si>
  <si>
    <t>POŘADÍ KUŽELKY</t>
  </si>
  <si>
    <t>vysl.čas</t>
  </si>
  <si>
    <t>KV</t>
  </si>
  <si>
    <t>číslo</t>
  </si>
  <si>
    <t>útvar PČR</t>
  </si>
  <si>
    <t>Disciplína: Hlavní soutěž družstev - nebezpečný pachatel</t>
  </si>
  <si>
    <t>Pořadí</t>
  </si>
  <si>
    <t>výsledný čas</t>
  </si>
  <si>
    <t>diskv.</t>
  </si>
  <si>
    <t>PEN 1/2</t>
  </si>
  <si>
    <t>PEN 1/4</t>
  </si>
  <si>
    <t>výsl čas</t>
  </si>
  <si>
    <t>Disciplína: soutěž družstev</t>
  </si>
  <si>
    <t>KŘP Plzeňského kraje (51:45)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</si>
</sst>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0.0000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2"/>
      <color theme="1"/>
      <name val="Arial Black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2" xfId="0" applyFont="1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  <xf numFmtId="0" fontId="3" fillId="0" borderId="0" xfId="0" applyFont="1" applyFill="1" applyBorder="1"/>
    <xf numFmtId="0" fontId="0" fillId="0" borderId="0" xfId="0" applyBorder="1"/>
    <xf numFmtId="0" fontId="0" fillId="0" borderId="14" xfId="0" applyBorder="1"/>
    <xf numFmtId="0" fontId="0" fillId="0" borderId="0" xfId="0" applyFill="1" applyBorder="1"/>
    <xf numFmtId="0" fontId="0" fillId="0" borderId="15" xfId="0" applyFill="1" applyBorder="1"/>
    <xf numFmtId="0" fontId="0" fillId="0" borderId="16" xfId="0" applyFill="1" applyBorder="1"/>
    <xf numFmtId="0" fontId="3" fillId="0" borderId="0" xfId="0" applyFont="1"/>
    <xf numFmtId="0" fontId="3" fillId="0" borderId="1" xfId="0" applyFont="1" applyBorder="1"/>
    <xf numFmtId="47" fontId="3" fillId="0" borderId="1" xfId="0" applyNumberFormat="1" applyFont="1" applyBorder="1"/>
    <xf numFmtId="47" fontId="0" fillId="2" borderId="1" xfId="0" applyNumberFormat="1" applyFill="1" applyBorder="1"/>
    <xf numFmtId="47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7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7" fontId="6" fillId="0" borderId="0" xfId="0" applyNumberFormat="1" applyFont="1" applyAlignment="1">
      <alignment horizontal="center" wrapText="1"/>
    </xf>
    <xf numFmtId="47" fontId="9" fillId="2" borderId="1" xfId="0" applyNumberFormat="1" applyFont="1" applyFill="1" applyBorder="1" applyAlignment="1">
      <alignment horizontal="center" wrapText="1"/>
    </xf>
    <xf numFmtId="47" fontId="9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/>
    <xf numFmtId="1" fontId="3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11" fillId="0" borderId="1" xfId="0" applyNumberFormat="1" applyFont="1" applyBorder="1"/>
    <xf numFmtId="0" fontId="10" fillId="0" borderId="0" xfId="0" applyFont="1"/>
    <xf numFmtId="2" fontId="4" fillId="0" borderId="0" xfId="0" applyNumberFormat="1" applyFont="1"/>
    <xf numFmtId="2" fontId="3" fillId="0" borderId="1" xfId="0" applyNumberFormat="1" applyFont="1" applyBorder="1"/>
    <xf numFmtId="2" fontId="0" fillId="0" borderId="0" xfId="0" applyNumberFormat="1"/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/>
    <xf numFmtId="49" fontId="3" fillId="0" borderId="1" xfId="0" applyNumberFormat="1" applyFont="1" applyBorder="1"/>
    <xf numFmtId="49" fontId="0" fillId="2" borderId="1" xfId="0" applyNumberFormat="1" applyFill="1" applyBorder="1"/>
    <xf numFmtId="49" fontId="0" fillId="0" borderId="0" xfId="0" applyNumberFormat="1"/>
    <xf numFmtId="49" fontId="4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49" fontId="0" fillId="2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10" fillId="0" borderId="1" xfId="0" applyFont="1" applyBorder="1" applyAlignment="1">
      <alignment horizontal="center" wrapText="1"/>
    </xf>
    <xf numFmtId="49" fontId="10" fillId="2" borderId="1" xfId="0" applyNumberFormat="1" applyFont="1" applyFill="1" applyBorder="1" applyAlignment="1">
      <alignment wrapText="1"/>
    </xf>
    <xf numFmtId="0" fontId="11" fillId="0" borderId="1" xfId="0" applyFont="1" applyBorder="1"/>
    <xf numFmtId="47" fontId="10" fillId="2" borderId="1" xfId="0" applyNumberFormat="1" applyFont="1" applyFill="1" applyBorder="1"/>
    <xf numFmtId="49" fontId="10" fillId="2" borderId="1" xfId="0" applyNumberFormat="1" applyFont="1" applyFill="1" applyBorder="1"/>
    <xf numFmtId="164" fontId="9" fillId="0" borderId="1" xfId="0" applyNumberFormat="1" applyFont="1" applyBorder="1"/>
    <xf numFmtId="164" fontId="9" fillId="2" borderId="1" xfId="0" applyNumberFormat="1" applyFont="1" applyFill="1" applyBorder="1"/>
    <xf numFmtId="164" fontId="6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9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2" borderId="1" xfId="0" applyNumberFormat="1" applyFont="1" applyFill="1" applyBorder="1"/>
    <xf numFmtId="47" fontId="12" fillId="2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0" xfId="0" applyFont="1"/>
    <xf numFmtId="49" fontId="12" fillId="2" borderId="1" xfId="0" applyNumberFormat="1" applyFont="1" applyFill="1" applyBorder="1" applyAlignment="1">
      <alignment horizontal="center" wrapText="1"/>
    </xf>
    <xf numFmtId="47" fontId="12" fillId="0" borderId="0" xfId="0" applyNumberFormat="1" applyFont="1"/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7" fontId="6" fillId="0" borderId="0" xfId="0" applyNumberFormat="1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8" fillId="0" borderId="0" xfId="0" applyFont="1"/>
    <xf numFmtId="164" fontId="6" fillId="0" borderId="0" xfId="0" applyNumberFormat="1" applyFont="1"/>
    <xf numFmtId="164" fontId="9" fillId="2" borderId="1" xfId="0" applyNumberFormat="1" applyFont="1" applyFill="1" applyBorder="1"/>
    <xf numFmtId="2" fontId="0" fillId="2" borderId="1" xfId="0" applyNumberFormat="1" applyFill="1" applyBorder="1"/>
    <xf numFmtId="2" fontId="10" fillId="2" borderId="1" xfId="0" applyNumberFormat="1" applyFont="1" applyFill="1" applyBorder="1"/>
    <xf numFmtId="1" fontId="4" fillId="0" borderId="0" xfId="0" applyNumberFormat="1" applyFont="1" applyAlignment="1">
      <alignment wrapText="1"/>
    </xf>
    <xf numFmtId="1" fontId="0" fillId="0" borderId="1" xfId="0" applyNumberForma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" fontId="0" fillId="0" borderId="0" xfId="0" applyNumberForma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10" fillId="0" borderId="1" xfId="0" applyNumberFormat="1" applyFont="1" applyBorder="1"/>
    <xf numFmtId="0" fontId="14" fillId="0" borderId="0" xfId="0" applyFont="1"/>
    <xf numFmtId="0" fontId="2" fillId="0" borderId="0" xfId="0" applyFont="1"/>
    <xf numFmtId="0" fontId="15" fillId="0" borderId="0" xfId="0" applyFont="1"/>
    <xf numFmtId="45" fontId="4" fillId="0" borderId="0" xfId="0" applyNumberFormat="1" applyFont="1"/>
    <xf numFmtId="45" fontId="3" fillId="0" borderId="1" xfId="0" applyNumberFormat="1" applyFont="1" applyBorder="1"/>
    <xf numFmtId="45" fontId="0" fillId="0" borderId="1" xfId="0" applyNumberFormat="1" applyBorder="1"/>
    <xf numFmtId="45" fontId="10" fillId="0" borderId="1" xfId="0" applyNumberFormat="1" applyFont="1" applyBorder="1"/>
    <xf numFmtId="45" fontId="9" fillId="2" borderId="0" xfId="0" applyNumberFormat="1" applyFont="1" applyFill="1" applyBorder="1"/>
    <xf numFmtId="45" fontId="0" fillId="0" borderId="0" xfId="0" applyNumberFormat="1"/>
    <xf numFmtId="0" fontId="8" fillId="0" borderId="1" xfId="0" applyFont="1" applyBorder="1" applyAlignment="1">
      <alignment horizontal="center"/>
    </xf>
    <xf numFmtId="45" fontId="9" fillId="0" borderId="1" xfId="0" applyNumberFormat="1" applyFont="1" applyBorder="1"/>
    <xf numFmtId="0" fontId="3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6" fontId="9" fillId="0" borderId="0" xfId="0" applyNumberFormat="1" applyFont="1"/>
    <xf numFmtId="1" fontId="3" fillId="0" borderId="2" xfId="0" applyNumberFormat="1" applyFont="1" applyBorder="1"/>
    <xf numFmtId="1" fontId="0" fillId="0" borderId="4" xfId="0" applyNumberFormat="1" applyBorder="1"/>
    <xf numFmtId="1" fontId="0" fillId="0" borderId="1" xfId="0" applyNumberFormat="1" applyBorder="1"/>
    <xf numFmtId="1" fontId="0" fillId="0" borderId="9" xfId="0" applyNumberFormat="1" applyBorder="1"/>
    <xf numFmtId="1" fontId="0" fillId="0" borderId="4" xfId="0" applyNumberFormat="1" applyFill="1" applyBorder="1"/>
    <xf numFmtId="1" fontId="0" fillId="0" borderId="1" xfId="0" applyNumberFormat="1" applyFill="1" applyBorder="1"/>
    <xf numFmtId="1" fontId="0" fillId="0" borderId="9" xfId="0" applyNumberFormat="1" applyFill="1" applyBorder="1"/>
    <xf numFmtId="1" fontId="0" fillId="0" borderId="12" xfId="0" applyNumberFormat="1" applyFill="1" applyBorder="1"/>
    <xf numFmtId="1" fontId="0" fillId="0" borderId="15" xfId="0" applyNumberForma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connections" Target="connections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/>
  <dimension ref="A1:K84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14.1640625" customWidth="1"/>
    <col min="2" max="2" width="20.1640625" bestFit="1" customWidth="1"/>
    <col min="3" max="3" width="7" bestFit="1" customWidth="1"/>
    <col min="4" max="4" width="11.5" bestFit="1" customWidth="1"/>
    <col min="5" max="5" width="30.33203125" bestFit="1" customWidth="1"/>
    <col min="6" max="6" width="10.5" bestFit="1" customWidth="1"/>
    <col min="7" max="7" width="9.6640625" bestFit="1" customWidth="1"/>
    <col min="8" max="8" width="10" bestFit="1" customWidth="1"/>
    <col min="9" max="9" width="10" customWidth="1"/>
  </cols>
  <sheetData>
    <row r="1" spans="1:11" ht="16" x14ac:dyDescent="0.2">
      <c r="A1" s="165" t="s">
        <v>142</v>
      </c>
      <c r="B1" s="165"/>
      <c r="C1" s="165"/>
      <c r="D1" s="165"/>
      <c r="E1" s="165"/>
    </row>
    <row r="2" spans="1:11" ht="19" x14ac:dyDescent="0.25">
      <c r="A2" s="166" t="s">
        <v>40</v>
      </c>
      <c r="B2" s="166"/>
      <c r="C2" s="166"/>
      <c r="D2" s="166"/>
      <c r="E2" s="166"/>
    </row>
    <row r="4" spans="1:11" ht="16" thickBot="1" x14ac:dyDescent="0.25">
      <c r="A4" s="1" t="s">
        <v>42</v>
      </c>
      <c r="B4" s="1" t="s">
        <v>43</v>
      </c>
      <c r="C4" s="1" t="s">
        <v>41</v>
      </c>
      <c r="D4" s="1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3" t="s">
        <v>143</v>
      </c>
      <c r="J4" s="23" t="s">
        <v>145</v>
      </c>
      <c r="K4" s="23" t="s">
        <v>152</v>
      </c>
    </row>
    <row r="5" spans="1:11" x14ac:dyDescent="0.2">
      <c r="A5" s="3" t="s">
        <v>49</v>
      </c>
      <c r="B5" s="4" t="s">
        <v>50</v>
      </c>
      <c r="C5" s="4">
        <v>326782</v>
      </c>
      <c r="D5" s="4">
        <v>1990</v>
      </c>
      <c r="E5" s="4" t="s">
        <v>51</v>
      </c>
      <c r="F5" s="5" t="s">
        <v>18</v>
      </c>
      <c r="G5" s="4"/>
      <c r="H5" s="6"/>
      <c r="I5" s="24" t="s">
        <v>144</v>
      </c>
      <c r="J5" t="str">
        <f>IF(F5="","",IF(I5="Z","Z",IF(D5&gt;=1987,"MI",IF(D5&lt;=1976,"MIII","MII"))))</f>
        <v>MI</v>
      </c>
      <c r="K5">
        <f>IF(F5&lt;&gt;"",1,0)</f>
        <v>1</v>
      </c>
    </row>
    <row r="6" spans="1:11" x14ac:dyDescent="0.2">
      <c r="A6" s="7" t="s">
        <v>52</v>
      </c>
      <c r="B6" s="8" t="s">
        <v>53</v>
      </c>
      <c r="C6" s="8">
        <v>324642</v>
      </c>
      <c r="D6" s="8">
        <v>1982</v>
      </c>
      <c r="E6" s="8" t="s">
        <v>51</v>
      </c>
      <c r="F6" s="9" t="s">
        <v>18</v>
      </c>
      <c r="G6" s="8"/>
      <c r="H6" s="10"/>
      <c r="I6" s="24" t="s">
        <v>144</v>
      </c>
      <c r="J6" t="str">
        <f t="shared" ref="J6:J69" si="0">IF(F6="","",IF(I6="Z","Z",IF(D6&gt;=1987,"MI",IF(D6&lt;=1976,"MIII","MII"))))</f>
        <v>MII</v>
      </c>
      <c r="K6">
        <f t="shared" ref="K6:K69" si="1">IF(F6&lt;&gt;"",1,0)</f>
        <v>1</v>
      </c>
    </row>
    <row r="7" spans="1:11" x14ac:dyDescent="0.2">
      <c r="A7" s="7" t="s">
        <v>54</v>
      </c>
      <c r="B7" s="8" t="s">
        <v>55</v>
      </c>
      <c r="C7" s="8">
        <v>260962</v>
      </c>
      <c r="D7" s="8">
        <v>1974</v>
      </c>
      <c r="E7" s="8" t="s">
        <v>51</v>
      </c>
      <c r="F7" s="9" t="s">
        <v>18</v>
      </c>
      <c r="G7" s="8"/>
      <c r="H7" s="10"/>
      <c r="I7" s="26" t="s">
        <v>144</v>
      </c>
      <c r="J7" t="str">
        <f t="shared" si="0"/>
        <v>MIII</v>
      </c>
      <c r="K7">
        <f t="shared" si="1"/>
        <v>1</v>
      </c>
    </row>
    <row r="8" spans="1:11" x14ac:dyDescent="0.2">
      <c r="A8" s="7" t="s">
        <v>49</v>
      </c>
      <c r="B8" s="8" t="s">
        <v>56</v>
      </c>
      <c r="C8" s="8">
        <v>325592</v>
      </c>
      <c r="D8" s="8">
        <v>1984</v>
      </c>
      <c r="E8" s="8" t="s">
        <v>51</v>
      </c>
      <c r="F8" s="9" t="s">
        <v>18</v>
      </c>
      <c r="G8" s="8"/>
      <c r="H8" s="10"/>
      <c r="I8" s="26" t="s">
        <v>7</v>
      </c>
      <c r="J8" t="str">
        <f t="shared" si="0"/>
        <v>Z</v>
      </c>
      <c r="K8">
        <f t="shared" si="1"/>
        <v>1</v>
      </c>
    </row>
    <row r="9" spans="1:11" x14ac:dyDescent="0.2">
      <c r="A9" s="7" t="s">
        <v>57</v>
      </c>
      <c r="B9" s="8" t="s">
        <v>58</v>
      </c>
      <c r="C9" s="8">
        <v>320162</v>
      </c>
      <c r="D9" s="8">
        <v>1982</v>
      </c>
      <c r="E9" s="8" t="s">
        <v>51</v>
      </c>
      <c r="F9" s="9" t="s">
        <v>59</v>
      </c>
      <c r="G9" s="9" t="s">
        <v>60</v>
      </c>
      <c r="H9" s="10">
        <v>606633419</v>
      </c>
      <c r="I9" s="22" t="s">
        <v>144</v>
      </c>
      <c r="J9" t="str">
        <f t="shared" si="0"/>
        <v>MII</v>
      </c>
      <c r="K9">
        <f t="shared" si="1"/>
        <v>1</v>
      </c>
    </row>
    <row r="10" spans="1:11" ht="16" thickBot="1" x14ac:dyDescent="0.25">
      <c r="A10" s="11" t="s">
        <v>61</v>
      </c>
      <c r="B10" s="12" t="s">
        <v>62</v>
      </c>
      <c r="C10" s="12">
        <v>326402</v>
      </c>
      <c r="D10" s="12">
        <v>1988</v>
      </c>
      <c r="E10" s="12" t="s">
        <v>51</v>
      </c>
      <c r="F10" s="12" t="s">
        <v>59</v>
      </c>
      <c r="G10" s="12"/>
      <c r="H10" s="13"/>
      <c r="I10" s="22" t="s">
        <v>7</v>
      </c>
      <c r="J10" t="str">
        <f t="shared" si="0"/>
        <v>Z</v>
      </c>
      <c r="K10">
        <f t="shared" si="1"/>
        <v>1</v>
      </c>
    </row>
    <row r="11" spans="1:11" x14ac:dyDescent="0.2">
      <c r="A11" s="3" t="s">
        <v>63</v>
      </c>
      <c r="B11" s="4" t="s">
        <v>64</v>
      </c>
      <c r="C11" s="4">
        <v>325260</v>
      </c>
      <c r="D11" s="4">
        <v>1986</v>
      </c>
      <c r="E11" s="4" t="s">
        <v>65</v>
      </c>
      <c r="F11" s="4" t="s">
        <v>18</v>
      </c>
      <c r="G11" s="4"/>
      <c r="H11" s="6"/>
      <c r="I11" s="22" t="s">
        <v>7</v>
      </c>
      <c r="J11" t="str">
        <f t="shared" si="0"/>
        <v>Z</v>
      </c>
      <c r="K11">
        <f t="shared" si="1"/>
        <v>1</v>
      </c>
    </row>
    <row r="12" spans="1:11" x14ac:dyDescent="0.2">
      <c r="A12" s="7" t="s">
        <v>66</v>
      </c>
      <c r="B12" s="8" t="s">
        <v>67</v>
      </c>
      <c r="C12" s="8">
        <v>325219</v>
      </c>
      <c r="D12" s="8">
        <v>1990</v>
      </c>
      <c r="E12" s="8" t="s">
        <v>65</v>
      </c>
      <c r="F12" s="8" t="s">
        <v>18</v>
      </c>
      <c r="G12" s="8"/>
      <c r="H12" s="10"/>
      <c r="I12" s="22" t="s">
        <v>144</v>
      </c>
      <c r="J12" t="str">
        <f t="shared" si="0"/>
        <v>MI</v>
      </c>
      <c r="K12">
        <f t="shared" si="1"/>
        <v>1</v>
      </c>
    </row>
    <row r="13" spans="1:11" x14ac:dyDescent="0.2">
      <c r="A13" s="7" t="s">
        <v>68</v>
      </c>
      <c r="B13" s="8" t="s">
        <v>69</v>
      </c>
      <c r="C13" s="8">
        <v>282376</v>
      </c>
      <c r="D13" s="8">
        <v>1978</v>
      </c>
      <c r="E13" s="8" t="s">
        <v>65</v>
      </c>
      <c r="F13" s="8" t="s">
        <v>18</v>
      </c>
      <c r="G13" s="8" t="s">
        <v>60</v>
      </c>
      <c r="H13" s="10">
        <v>608330023</v>
      </c>
      <c r="I13" s="25" t="s">
        <v>144</v>
      </c>
      <c r="J13" t="str">
        <f t="shared" si="0"/>
        <v>MII</v>
      </c>
      <c r="K13">
        <f t="shared" si="1"/>
        <v>1</v>
      </c>
    </row>
    <row r="14" spans="1:11" x14ac:dyDescent="0.2">
      <c r="A14" s="7" t="s">
        <v>70</v>
      </c>
      <c r="B14" s="8" t="s">
        <v>71</v>
      </c>
      <c r="C14" s="8">
        <v>254147</v>
      </c>
      <c r="D14" s="8">
        <v>1971</v>
      </c>
      <c r="E14" s="8" t="s">
        <v>65</v>
      </c>
      <c r="F14" s="8" t="s">
        <v>18</v>
      </c>
      <c r="G14" s="8"/>
      <c r="H14" s="10"/>
      <c r="I14" s="25" t="s">
        <v>144</v>
      </c>
      <c r="J14" t="str">
        <f t="shared" si="0"/>
        <v>MIII</v>
      </c>
      <c r="K14">
        <f t="shared" si="1"/>
        <v>1</v>
      </c>
    </row>
    <row r="15" spans="1:11" x14ac:dyDescent="0.2">
      <c r="A15" s="7" t="s">
        <v>72</v>
      </c>
      <c r="B15" s="8" t="s">
        <v>73</v>
      </c>
      <c r="C15" s="8">
        <v>325250</v>
      </c>
      <c r="D15" s="8">
        <v>1985</v>
      </c>
      <c r="E15" s="8" t="s">
        <v>65</v>
      </c>
      <c r="F15" s="8" t="s">
        <v>59</v>
      </c>
      <c r="G15" s="8"/>
      <c r="H15" s="10"/>
      <c r="I15" s="22" t="s">
        <v>7</v>
      </c>
      <c r="J15" t="str">
        <f t="shared" si="0"/>
        <v>Z</v>
      </c>
      <c r="K15">
        <f t="shared" si="1"/>
        <v>1</v>
      </c>
    </row>
    <row r="16" spans="1:11" ht="16" thickBot="1" x14ac:dyDescent="0.25">
      <c r="A16" s="11" t="s">
        <v>61</v>
      </c>
      <c r="B16" s="12" t="s">
        <v>74</v>
      </c>
      <c r="C16" s="12">
        <v>235937</v>
      </c>
      <c r="D16" s="12">
        <v>1969</v>
      </c>
      <c r="E16" s="12" t="s">
        <v>65</v>
      </c>
      <c r="F16" s="12" t="s">
        <v>59</v>
      </c>
      <c r="G16" s="12"/>
      <c r="H16" s="13"/>
      <c r="I16" s="22" t="s">
        <v>144</v>
      </c>
      <c r="J16" t="str">
        <f t="shared" si="0"/>
        <v>MIII</v>
      </c>
      <c r="K16">
        <f t="shared" si="1"/>
        <v>1</v>
      </c>
    </row>
    <row r="17" spans="1:11" x14ac:dyDescent="0.2">
      <c r="A17" s="3" t="s">
        <v>61</v>
      </c>
      <c r="B17" s="4" t="s">
        <v>75</v>
      </c>
      <c r="C17" s="4">
        <v>327898</v>
      </c>
      <c r="D17" s="4">
        <v>1994</v>
      </c>
      <c r="E17" s="4" t="s">
        <v>76</v>
      </c>
      <c r="F17" s="4" t="s">
        <v>18</v>
      </c>
      <c r="G17" s="4"/>
      <c r="H17" s="6"/>
      <c r="I17" s="22" t="s">
        <v>144</v>
      </c>
      <c r="J17" t="str">
        <f t="shared" si="0"/>
        <v>MI</v>
      </c>
      <c r="K17">
        <f t="shared" si="1"/>
        <v>1</v>
      </c>
    </row>
    <row r="18" spans="1:11" x14ac:dyDescent="0.2">
      <c r="A18" s="7" t="s">
        <v>61</v>
      </c>
      <c r="B18" s="8" t="s">
        <v>77</v>
      </c>
      <c r="C18" s="8">
        <v>315649</v>
      </c>
      <c r="D18" s="8">
        <v>1986</v>
      </c>
      <c r="E18" s="8" t="s">
        <v>76</v>
      </c>
      <c r="F18" s="8" t="s">
        <v>18</v>
      </c>
      <c r="G18" s="8"/>
      <c r="H18" s="10"/>
      <c r="I18" s="22" t="s">
        <v>144</v>
      </c>
      <c r="J18" t="str">
        <f t="shared" si="0"/>
        <v>MII</v>
      </c>
      <c r="K18">
        <f t="shared" si="1"/>
        <v>1</v>
      </c>
    </row>
    <row r="19" spans="1:11" x14ac:dyDescent="0.2">
      <c r="A19" s="7" t="s">
        <v>78</v>
      </c>
      <c r="B19" s="8" t="s">
        <v>79</v>
      </c>
      <c r="C19" s="8">
        <v>267339</v>
      </c>
      <c r="D19" s="8">
        <v>1974</v>
      </c>
      <c r="E19" s="8" t="s">
        <v>76</v>
      </c>
      <c r="F19" s="8" t="s">
        <v>18</v>
      </c>
      <c r="G19" s="8"/>
      <c r="H19" s="10"/>
      <c r="I19" s="22" t="s">
        <v>144</v>
      </c>
      <c r="J19" t="str">
        <f t="shared" si="0"/>
        <v>MIII</v>
      </c>
      <c r="K19">
        <f t="shared" si="1"/>
        <v>1</v>
      </c>
    </row>
    <row r="20" spans="1:11" x14ac:dyDescent="0.2">
      <c r="A20" s="7" t="s">
        <v>52</v>
      </c>
      <c r="B20" s="8" t="s">
        <v>80</v>
      </c>
      <c r="C20" s="8">
        <v>326144</v>
      </c>
      <c r="D20" s="8">
        <v>1984</v>
      </c>
      <c r="E20" s="8" t="s">
        <v>76</v>
      </c>
      <c r="F20" s="8" t="s">
        <v>18</v>
      </c>
      <c r="G20" s="8"/>
      <c r="H20" s="10"/>
      <c r="I20" s="22" t="s">
        <v>7</v>
      </c>
      <c r="J20" t="str">
        <f t="shared" si="0"/>
        <v>Z</v>
      </c>
      <c r="K20">
        <f t="shared" si="1"/>
        <v>1</v>
      </c>
    </row>
    <row r="21" spans="1:11" x14ac:dyDescent="0.2">
      <c r="A21" s="7" t="s">
        <v>81</v>
      </c>
      <c r="B21" s="8" t="s">
        <v>82</v>
      </c>
      <c r="C21" s="8">
        <v>308142</v>
      </c>
      <c r="D21" s="8">
        <v>1980</v>
      </c>
      <c r="E21" s="8" t="s">
        <v>76</v>
      </c>
      <c r="F21" s="8" t="s">
        <v>59</v>
      </c>
      <c r="G21" s="8"/>
      <c r="H21" s="10"/>
      <c r="I21" s="22" t="s">
        <v>7</v>
      </c>
      <c r="J21" t="str">
        <f t="shared" si="0"/>
        <v>Z</v>
      </c>
      <c r="K21">
        <f t="shared" si="1"/>
        <v>1</v>
      </c>
    </row>
    <row r="22" spans="1:11" x14ac:dyDescent="0.2">
      <c r="A22" s="7" t="s">
        <v>61</v>
      </c>
      <c r="B22" s="8" t="s">
        <v>83</v>
      </c>
      <c r="C22" s="8">
        <v>317757</v>
      </c>
      <c r="D22" s="8">
        <v>1985</v>
      </c>
      <c r="E22" s="8" t="s">
        <v>76</v>
      </c>
      <c r="F22" s="8" t="s">
        <v>59</v>
      </c>
      <c r="G22" s="8"/>
      <c r="H22" s="10"/>
      <c r="I22" s="22" t="s">
        <v>144</v>
      </c>
      <c r="J22" t="str">
        <f t="shared" si="0"/>
        <v>MII</v>
      </c>
      <c r="K22">
        <f t="shared" si="1"/>
        <v>1</v>
      </c>
    </row>
    <row r="23" spans="1:11" x14ac:dyDescent="0.2">
      <c r="A23" s="7" t="s">
        <v>61</v>
      </c>
      <c r="B23" s="8" t="s">
        <v>84</v>
      </c>
      <c r="C23" s="8">
        <v>326681</v>
      </c>
      <c r="D23" s="8">
        <v>1989</v>
      </c>
      <c r="E23" s="8" t="s">
        <v>76</v>
      </c>
      <c r="F23" s="8" t="s">
        <v>59</v>
      </c>
      <c r="G23" s="8"/>
      <c r="H23" s="10"/>
      <c r="I23" s="22" t="s">
        <v>144</v>
      </c>
      <c r="J23" t="str">
        <f t="shared" si="0"/>
        <v>MI</v>
      </c>
      <c r="K23">
        <f t="shared" si="1"/>
        <v>1</v>
      </c>
    </row>
    <row r="24" spans="1:11" ht="16" thickBot="1" x14ac:dyDescent="0.25">
      <c r="A24" s="11" t="s">
        <v>85</v>
      </c>
      <c r="B24" s="12" t="s">
        <v>86</v>
      </c>
      <c r="C24" s="12"/>
      <c r="D24" s="12"/>
      <c r="E24" s="12" t="s">
        <v>76</v>
      </c>
      <c r="F24" s="12"/>
      <c r="G24" s="12" t="s">
        <v>60</v>
      </c>
      <c r="H24" s="13">
        <v>736747447</v>
      </c>
      <c r="I24" s="22"/>
      <c r="J24" t="str">
        <f t="shared" si="0"/>
        <v/>
      </c>
      <c r="K24">
        <f t="shared" si="1"/>
        <v>0</v>
      </c>
    </row>
    <row r="25" spans="1:11" x14ac:dyDescent="0.2">
      <c r="A25" s="3" t="s">
        <v>87</v>
      </c>
      <c r="B25" s="4" t="s">
        <v>88</v>
      </c>
      <c r="C25" s="4">
        <v>320576</v>
      </c>
      <c r="D25" s="4">
        <v>1988</v>
      </c>
      <c r="E25" s="4" t="s">
        <v>89</v>
      </c>
      <c r="F25" s="4" t="s">
        <v>18</v>
      </c>
      <c r="G25" s="4"/>
      <c r="H25" s="6"/>
      <c r="I25" s="22" t="s">
        <v>144</v>
      </c>
      <c r="J25" t="str">
        <f t="shared" si="0"/>
        <v>MI</v>
      </c>
      <c r="K25">
        <f t="shared" si="1"/>
        <v>1</v>
      </c>
    </row>
    <row r="26" spans="1:11" x14ac:dyDescent="0.2">
      <c r="A26" s="7" t="s">
        <v>90</v>
      </c>
      <c r="B26" s="8" t="s">
        <v>91</v>
      </c>
      <c r="C26" s="8">
        <v>283213</v>
      </c>
      <c r="D26" s="8">
        <v>1978</v>
      </c>
      <c r="E26" s="8" t="s">
        <v>89</v>
      </c>
      <c r="F26" s="8" t="s">
        <v>18</v>
      </c>
      <c r="G26" s="8"/>
      <c r="H26" s="10"/>
      <c r="I26" s="22" t="s">
        <v>144</v>
      </c>
      <c r="J26" t="str">
        <f t="shared" si="0"/>
        <v>MII</v>
      </c>
      <c r="K26">
        <f t="shared" si="1"/>
        <v>1</v>
      </c>
    </row>
    <row r="27" spans="1:11" x14ac:dyDescent="0.2">
      <c r="A27" s="7" t="s">
        <v>92</v>
      </c>
      <c r="B27" s="8" t="s">
        <v>93</v>
      </c>
      <c r="C27" s="8">
        <v>254245</v>
      </c>
      <c r="D27" s="8">
        <v>1967</v>
      </c>
      <c r="E27" s="8" t="s">
        <v>89</v>
      </c>
      <c r="F27" s="8" t="s">
        <v>18</v>
      </c>
      <c r="G27" s="8" t="s">
        <v>60</v>
      </c>
      <c r="H27" s="10">
        <v>603916020</v>
      </c>
      <c r="I27" s="22" t="s">
        <v>144</v>
      </c>
      <c r="J27" t="str">
        <f t="shared" si="0"/>
        <v>MIII</v>
      </c>
      <c r="K27">
        <f t="shared" si="1"/>
        <v>1</v>
      </c>
    </row>
    <row r="28" spans="1:11" ht="16" thickBot="1" x14ac:dyDescent="0.25">
      <c r="A28" s="11" t="s">
        <v>94</v>
      </c>
      <c r="B28" s="12" t="s">
        <v>95</v>
      </c>
      <c r="C28" s="12">
        <v>327649</v>
      </c>
      <c r="D28" s="12">
        <v>1994</v>
      </c>
      <c r="E28" s="12" t="s">
        <v>89</v>
      </c>
      <c r="F28" s="12" t="s">
        <v>18</v>
      </c>
      <c r="G28" s="12"/>
      <c r="H28" s="13"/>
      <c r="I28" s="25" t="s">
        <v>7</v>
      </c>
      <c r="J28" t="str">
        <f t="shared" si="0"/>
        <v>Z</v>
      </c>
      <c r="K28">
        <f t="shared" si="1"/>
        <v>1</v>
      </c>
    </row>
    <row r="29" spans="1:11" x14ac:dyDescent="0.2">
      <c r="A29" s="3" t="s">
        <v>96</v>
      </c>
      <c r="B29" s="4" t="s">
        <v>97</v>
      </c>
      <c r="C29" s="4">
        <v>326560</v>
      </c>
      <c r="D29" s="4">
        <v>1989</v>
      </c>
      <c r="E29" s="4" t="s">
        <v>98</v>
      </c>
      <c r="F29" s="4" t="s">
        <v>18</v>
      </c>
      <c r="G29" s="4"/>
      <c r="H29" s="6"/>
      <c r="I29" s="22" t="s">
        <v>144</v>
      </c>
      <c r="J29" t="str">
        <f t="shared" si="0"/>
        <v>MI</v>
      </c>
      <c r="K29">
        <f t="shared" si="1"/>
        <v>1</v>
      </c>
    </row>
    <row r="30" spans="1:11" x14ac:dyDescent="0.2">
      <c r="A30" s="7" t="s">
        <v>52</v>
      </c>
      <c r="B30" s="8" t="s">
        <v>99</v>
      </c>
      <c r="C30" s="8">
        <v>321201</v>
      </c>
      <c r="D30" s="8">
        <v>1984</v>
      </c>
      <c r="E30" s="8" t="s">
        <v>98</v>
      </c>
      <c r="F30" s="8" t="s">
        <v>18</v>
      </c>
      <c r="G30" s="8"/>
      <c r="H30" s="10"/>
      <c r="I30" s="22" t="s">
        <v>144</v>
      </c>
      <c r="J30" t="str">
        <f t="shared" si="0"/>
        <v>MII</v>
      </c>
      <c r="K30">
        <f t="shared" si="1"/>
        <v>1</v>
      </c>
    </row>
    <row r="31" spans="1:11" x14ac:dyDescent="0.2">
      <c r="A31" s="7" t="s">
        <v>61</v>
      </c>
      <c r="B31" s="8" t="s">
        <v>100</v>
      </c>
      <c r="C31" s="8">
        <v>256716</v>
      </c>
      <c r="D31" s="8">
        <v>1973</v>
      </c>
      <c r="E31" s="8" t="s">
        <v>98</v>
      </c>
      <c r="F31" s="8" t="s">
        <v>18</v>
      </c>
      <c r="G31" s="8"/>
      <c r="H31" s="10"/>
      <c r="I31" s="22" t="s">
        <v>144</v>
      </c>
      <c r="J31" t="str">
        <f t="shared" si="0"/>
        <v>MIII</v>
      </c>
      <c r="K31">
        <f t="shared" si="1"/>
        <v>1</v>
      </c>
    </row>
    <row r="32" spans="1:11" x14ac:dyDescent="0.2">
      <c r="A32" s="7" t="s">
        <v>101</v>
      </c>
      <c r="B32" s="8" t="s">
        <v>102</v>
      </c>
      <c r="C32" s="8">
        <v>328813</v>
      </c>
      <c r="D32" s="8">
        <v>1990</v>
      </c>
      <c r="E32" s="8" t="s">
        <v>98</v>
      </c>
      <c r="F32" s="8" t="s">
        <v>18</v>
      </c>
      <c r="G32" s="8"/>
      <c r="H32" s="10"/>
      <c r="I32" s="22" t="s">
        <v>7</v>
      </c>
      <c r="J32" t="str">
        <f t="shared" si="0"/>
        <v>Z</v>
      </c>
      <c r="K32">
        <f t="shared" si="1"/>
        <v>1</v>
      </c>
    </row>
    <row r="33" spans="1:11" x14ac:dyDescent="0.2">
      <c r="A33" s="7" t="s">
        <v>103</v>
      </c>
      <c r="B33" s="8" t="s">
        <v>104</v>
      </c>
      <c r="C33" s="8">
        <v>256367</v>
      </c>
      <c r="D33" s="8">
        <v>1969</v>
      </c>
      <c r="E33" s="8" t="s">
        <v>98</v>
      </c>
      <c r="F33" s="8" t="s">
        <v>59</v>
      </c>
      <c r="G33" s="8" t="s">
        <v>60</v>
      </c>
      <c r="H33" s="10">
        <v>777860641</v>
      </c>
      <c r="I33" s="22" t="s">
        <v>144</v>
      </c>
      <c r="J33" t="str">
        <f t="shared" si="0"/>
        <v>MIII</v>
      </c>
      <c r="K33">
        <f t="shared" si="1"/>
        <v>1</v>
      </c>
    </row>
    <row r="34" spans="1:11" ht="16" thickBot="1" x14ac:dyDescent="0.25">
      <c r="A34" s="11" t="s">
        <v>101</v>
      </c>
      <c r="B34" s="12" t="s">
        <v>105</v>
      </c>
      <c r="C34" s="12">
        <v>328317</v>
      </c>
      <c r="D34" s="12">
        <v>1990</v>
      </c>
      <c r="E34" s="12" t="s">
        <v>98</v>
      </c>
      <c r="F34" s="12" t="s">
        <v>59</v>
      </c>
      <c r="G34" s="12"/>
      <c r="H34" s="13"/>
      <c r="I34" s="22" t="s">
        <v>7</v>
      </c>
      <c r="J34" t="str">
        <f t="shared" si="0"/>
        <v>Z</v>
      </c>
      <c r="K34">
        <f t="shared" si="1"/>
        <v>1</v>
      </c>
    </row>
    <row r="35" spans="1:11" x14ac:dyDescent="0.2">
      <c r="A35" s="3" t="s">
        <v>106</v>
      </c>
      <c r="B35" s="4" t="s">
        <v>107</v>
      </c>
      <c r="C35" s="4">
        <v>327093</v>
      </c>
      <c r="D35" s="4">
        <v>1989</v>
      </c>
      <c r="E35" s="4" t="s">
        <v>108</v>
      </c>
      <c r="F35" s="4" t="s">
        <v>18</v>
      </c>
      <c r="G35" s="4"/>
      <c r="H35" s="6"/>
      <c r="I35" s="22" t="s">
        <v>144</v>
      </c>
      <c r="J35" t="str">
        <f t="shared" si="0"/>
        <v>MI</v>
      </c>
      <c r="K35">
        <f t="shared" si="1"/>
        <v>1</v>
      </c>
    </row>
    <row r="36" spans="1:11" x14ac:dyDescent="0.2">
      <c r="A36" s="7" t="s">
        <v>49</v>
      </c>
      <c r="B36" s="8" t="s">
        <v>109</v>
      </c>
      <c r="C36" s="8">
        <v>326238</v>
      </c>
      <c r="D36" s="8">
        <v>1984</v>
      </c>
      <c r="E36" s="8" t="s">
        <v>108</v>
      </c>
      <c r="F36" s="8" t="s">
        <v>18</v>
      </c>
      <c r="G36" s="8"/>
      <c r="H36" s="10"/>
      <c r="I36" s="22" t="s">
        <v>144</v>
      </c>
      <c r="J36" t="str">
        <f t="shared" si="0"/>
        <v>MII</v>
      </c>
      <c r="K36">
        <f t="shared" si="1"/>
        <v>1</v>
      </c>
    </row>
    <row r="37" spans="1:11" x14ac:dyDescent="0.2">
      <c r="A37" s="7" t="s">
        <v>110</v>
      </c>
      <c r="B37" s="8" t="s">
        <v>111</v>
      </c>
      <c r="C37" s="8">
        <v>316885</v>
      </c>
      <c r="D37" s="8">
        <v>1974</v>
      </c>
      <c r="E37" s="8" t="s">
        <v>112</v>
      </c>
      <c r="F37" s="8" t="s">
        <v>18</v>
      </c>
      <c r="G37" s="8"/>
      <c r="H37" s="10"/>
      <c r="I37" s="22" t="s">
        <v>7</v>
      </c>
      <c r="J37" t="str">
        <f t="shared" si="0"/>
        <v>Z</v>
      </c>
      <c r="K37">
        <f t="shared" si="1"/>
        <v>1</v>
      </c>
    </row>
    <row r="38" spans="1:11" x14ac:dyDescent="0.2">
      <c r="A38" s="7" t="s">
        <v>92</v>
      </c>
      <c r="B38" s="8" t="s">
        <v>113</v>
      </c>
      <c r="C38" s="8">
        <v>279865</v>
      </c>
      <c r="D38" s="8">
        <v>1975</v>
      </c>
      <c r="E38" s="8" t="s">
        <v>108</v>
      </c>
      <c r="F38" s="8" t="s">
        <v>18</v>
      </c>
      <c r="G38" s="8" t="s">
        <v>60</v>
      </c>
      <c r="H38" s="10">
        <v>774210675</v>
      </c>
      <c r="I38" s="22" t="s">
        <v>144</v>
      </c>
      <c r="J38" t="str">
        <f t="shared" si="0"/>
        <v>MIII</v>
      </c>
      <c r="K38">
        <f t="shared" si="1"/>
        <v>1</v>
      </c>
    </row>
    <row r="39" spans="1:11" x14ac:dyDescent="0.2">
      <c r="A39" s="7" t="s">
        <v>49</v>
      </c>
      <c r="B39" s="8" t="s">
        <v>114</v>
      </c>
      <c r="C39" s="8">
        <v>319228</v>
      </c>
      <c r="D39" s="8">
        <v>1987</v>
      </c>
      <c r="E39" s="8" t="s">
        <v>108</v>
      </c>
      <c r="F39" s="8" t="s">
        <v>59</v>
      </c>
      <c r="G39" s="8"/>
      <c r="H39" s="10"/>
      <c r="I39" s="22" t="s">
        <v>144</v>
      </c>
      <c r="J39" t="str">
        <f t="shared" si="0"/>
        <v>MI</v>
      </c>
      <c r="K39">
        <f t="shared" si="1"/>
        <v>1</v>
      </c>
    </row>
    <row r="40" spans="1:11" ht="16" thickBot="1" x14ac:dyDescent="0.25">
      <c r="A40" s="11" t="s">
        <v>49</v>
      </c>
      <c r="B40" s="12" t="s">
        <v>115</v>
      </c>
      <c r="C40" s="12">
        <v>327857</v>
      </c>
      <c r="D40" s="12">
        <v>1994</v>
      </c>
      <c r="E40" s="12" t="s">
        <v>108</v>
      </c>
      <c r="F40" s="12" t="s">
        <v>59</v>
      </c>
      <c r="G40" s="12"/>
      <c r="H40" s="13"/>
      <c r="I40" s="22" t="s">
        <v>144</v>
      </c>
      <c r="J40" t="str">
        <f t="shared" si="0"/>
        <v>MI</v>
      </c>
      <c r="K40">
        <f t="shared" si="1"/>
        <v>1</v>
      </c>
    </row>
    <row r="41" spans="1:11" x14ac:dyDescent="0.2">
      <c r="A41" s="14" t="s">
        <v>90</v>
      </c>
      <c r="B41" s="5" t="s">
        <v>116</v>
      </c>
      <c r="C41" s="5">
        <v>319993</v>
      </c>
      <c r="D41" s="5">
        <v>1987</v>
      </c>
      <c r="E41" s="5" t="s">
        <v>117</v>
      </c>
      <c r="F41" s="5" t="s">
        <v>18</v>
      </c>
      <c r="G41" s="4"/>
      <c r="H41" s="6"/>
      <c r="I41" s="22" t="s">
        <v>144</v>
      </c>
      <c r="J41" t="str">
        <f t="shared" si="0"/>
        <v>MI</v>
      </c>
      <c r="K41">
        <f t="shared" si="1"/>
        <v>1</v>
      </c>
    </row>
    <row r="42" spans="1:11" x14ac:dyDescent="0.2">
      <c r="A42" s="15" t="s">
        <v>57</v>
      </c>
      <c r="B42" s="9" t="s">
        <v>118</v>
      </c>
      <c r="C42" s="9">
        <v>313210</v>
      </c>
      <c r="D42" s="9">
        <v>1980</v>
      </c>
      <c r="E42" s="9" t="s">
        <v>117</v>
      </c>
      <c r="F42" s="9" t="s">
        <v>18</v>
      </c>
      <c r="G42" s="8"/>
      <c r="H42" s="10"/>
      <c r="I42" s="22" t="s">
        <v>144</v>
      </c>
      <c r="J42" t="str">
        <f t="shared" si="0"/>
        <v>MII</v>
      </c>
      <c r="K42">
        <f t="shared" si="1"/>
        <v>1</v>
      </c>
    </row>
    <row r="43" spans="1:11" x14ac:dyDescent="0.2">
      <c r="A43" s="15" t="s">
        <v>78</v>
      </c>
      <c r="B43" s="9" t="s">
        <v>119</v>
      </c>
      <c r="C43" s="9">
        <v>304098</v>
      </c>
      <c r="D43" s="9">
        <v>1974</v>
      </c>
      <c r="E43" s="9" t="s">
        <v>117</v>
      </c>
      <c r="F43" s="9" t="s">
        <v>18</v>
      </c>
      <c r="G43" s="8"/>
      <c r="H43" s="10"/>
      <c r="I43" s="22" t="s">
        <v>144</v>
      </c>
      <c r="J43" t="str">
        <f t="shared" si="0"/>
        <v>MIII</v>
      </c>
      <c r="K43">
        <f t="shared" si="1"/>
        <v>1</v>
      </c>
    </row>
    <row r="44" spans="1:11" x14ac:dyDescent="0.2">
      <c r="A44" s="15" t="s">
        <v>70</v>
      </c>
      <c r="B44" s="9" t="s">
        <v>120</v>
      </c>
      <c r="C44" s="9">
        <v>327321</v>
      </c>
      <c r="D44" s="9">
        <v>1985</v>
      </c>
      <c r="E44" s="9" t="s">
        <v>117</v>
      </c>
      <c r="F44" s="9" t="s">
        <v>18</v>
      </c>
      <c r="G44" s="8"/>
      <c r="H44" s="10"/>
      <c r="I44" s="22" t="s">
        <v>7</v>
      </c>
      <c r="J44" t="str">
        <f t="shared" si="0"/>
        <v>Z</v>
      </c>
      <c r="K44">
        <f t="shared" si="1"/>
        <v>1</v>
      </c>
    </row>
    <row r="45" spans="1:11" ht="16" thickBot="1" x14ac:dyDescent="0.25">
      <c r="A45" s="16" t="s">
        <v>121</v>
      </c>
      <c r="B45" s="17" t="s">
        <v>122</v>
      </c>
      <c r="C45" s="12"/>
      <c r="D45" s="12"/>
      <c r="E45" s="9" t="s">
        <v>117</v>
      </c>
      <c r="F45" s="12"/>
      <c r="G45" s="12" t="s">
        <v>60</v>
      </c>
      <c r="H45" s="13">
        <v>603158354</v>
      </c>
      <c r="I45" s="22"/>
      <c r="J45" t="str">
        <f t="shared" si="0"/>
        <v/>
      </c>
      <c r="K45">
        <f t="shared" si="1"/>
        <v>0</v>
      </c>
    </row>
    <row r="46" spans="1:11" x14ac:dyDescent="0.2">
      <c r="A46" s="14" t="s">
        <v>123</v>
      </c>
      <c r="B46" s="5" t="s">
        <v>124</v>
      </c>
      <c r="C46" s="4">
        <v>285307</v>
      </c>
      <c r="D46" s="4">
        <v>1972</v>
      </c>
      <c r="E46" s="4" t="s">
        <v>125</v>
      </c>
      <c r="F46" s="4" t="s">
        <v>18</v>
      </c>
      <c r="G46" s="4"/>
      <c r="H46" s="6"/>
      <c r="I46" s="22" t="s">
        <v>144</v>
      </c>
      <c r="J46" t="str">
        <f t="shared" si="0"/>
        <v>MIII</v>
      </c>
      <c r="K46">
        <f t="shared" si="1"/>
        <v>1</v>
      </c>
    </row>
    <row r="47" spans="1:11" x14ac:dyDescent="0.2">
      <c r="A47" s="15" t="s">
        <v>49</v>
      </c>
      <c r="B47" s="9" t="s">
        <v>126</v>
      </c>
      <c r="C47" s="8">
        <v>322682</v>
      </c>
      <c r="D47" s="8">
        <v>1986</v>
      </c>
      <c r="E47" s="8" t="s">
        <v>125</v>
      </c>
      <c r="F47" s="8" t="s">
        <v>18</v>
      </c>
      <c r="G47" s="8"/>
      <c r="H47" s="10"/>
      <c r="I47" s="22" t="s">
        <v>144</v>
      </c>
      <c r="J47" t="str">
        <f t="shared" si="0"/>
        <v>MII</v>
      </c>
      <c r="K47">
        <f t="shared" si="1"/>
        <v>1</v>
      </c>
    </row>
    <row r="48" spans="1:11" x14ac:dyDescent="0.2">
      <c r="A48" s="15" t="s">
        <v>101</v>
      </c>
      <c r="B48" s="9" t="s">
        <v>172</v>
      </c>
      <c r="C48" s="8">
        <v>327088</v>
      </c>
      <c r="D48" s="8">
        <v>1992</v>
      </c>
      <c r="E48" s="8" t="s">
        <v>125</v>
      </c>
      <c r="F48" s="8" t="s">
        <v>18</v>
      </c>
      <c r="G48" s="8"/>
      <c r="H48" s="10"/>
      <c r="I48" s="22" t="s">
        <v>144</v>
      </c>
      <c r="J48" t="str">
        <f t="shared" si="0"/>
        <v>MI</v>
      </c>
      <c r="K48">
        <f t="shared" si="1"/>
        <v>1</v>
      </c>
    </row>
    <row r="49" spans="1:11" x14ac:dyDescent="0.2">
      <c r="A49" s="15" t="s">
        <v>127</v>
      </c>
      <c r="B49" s="9" t="s">
        <v>128</v>
      </c>
      <c r="C49" s="8">
        <v>329754</v>
      </c>
      <c r="D49" s="8">
        <v>1989</v>
      </c>
      <c r="E49" s="8" t="s">
        <v>125</v>
      </c>
      <c r="F49" s="8" t="s">
        <v>18</v>
      </c>
      <c r="G49" s="8"/>
      <c r="H49" s="10"/>
      <c r="I49" s="22" t="s">
        <v>7</v>
      </c>
      <c r="J49" t="str">
        <f t="shared" si="0"/>
        <v>Z</v>
      </c>
      <c r="K49">
        <f t="shared" si="1"/>
        <v>1</v>
      </c>
    </row>
    <row r="50" spans="1:11" ht="16" thickBot="1" x14ac:dyDescent="0.25">
      <c r="A50" s="16" t="s">
        <v>129</v>
      </c>
      <c r="B50" s="17" t="s">
        <v>130</v>
      </c>
      <c r="C50" s="12"/>
      <c r="D50" s="12"/>
      <c r="E50" s="12" t="s">
        <v>125</v>
      </c>
      <c r="F50" s="12"/>
      <c r="G50" s="12" t="s">
        <v>60</v>
      </c>
      <c r="H50" s="13">
        <v>604616</v>
      </c>
      <c r="I50" s="22"/>
      <c r="J50" t="str">
        <f t="shared" si="0"/>
        <v/>
      </c>
      <c r="K50">
        <f t="shared" si="1"/>
        <v>0</v>
      </c>
    </row>
    <row r="51" spans="1:11" ht="16" thickBot="1" x14ac:dyDescent="0.25">
      <c r="A51" s="18" t="s">
        <v>131</v>
      </c>
      <c r="B51" s="19" t="s">
        <v>132</v>
      </c>
      <c r="C51" s="20">
        <v>276282</v>
      </c>
      <c r="D51" s="20">
        <v>1974</v>
      </c>
      <c r="E51" s="20" t="s">
        <v>133</v>
      </c>
      <c r="F51" s="9" t="s">
        <v>59</v>
      </c>
      <c r="G51" s="20"/>
      <c r="H51" s="21"/>
      <c r="I51" s="22" t="s">
        <v>144</v>
      </c>
      <c r="J51" t="str">
        <f t="shared" si="0"/>
        <v>MIII</v>
      </c>
      <c r="K51">
        <f t="shared" si="1"/>
        <v>1</v>
      </c>
    </row>
    <row r="52" spans="1:11" x14ac:dyDescent="0.2">
      <c r="A52" s="14" t="s">
        <v>49</v>
      </c>
      <c r="B52" s="5" t="s">
        <v>134</v>
      </c>
      <c r="C52" s="5">
        <v>316383</v>
      </c>
      <c r="D52" s="5">
        <v>1987</v>
      </c>
      <c r="E52" s="5" t="s">
        <v>135</v>
      </c>
      <c r="F52" s="5" t="s">
        <v>18</v>
      </c>
      <c r="G52" s="4"/>
      <c r="H52" s="6"/>
      <c r="I52" s="22" t="s">
        <v>144</v>
      </c>
      <c r="J52" t="str">
        <f t="shared" si="0"/>
        <v>MI</v>
      </c>
      <c r="K52">
        <f t="shared" si="1"/>
        <v>1</v>
      </c>
    </row>
    <row r="53" spans="1:11" x14ac:dyDescent="0.2">
      <c r="A53" s="15" t="s">
        <v>123</v>
      </c>
      <c r="B53" s="9" t="s">
        <v>140</v>
      </c>
      <c r="C53" s="9">
        <v>323779</v>
      </c>
      <c r="D53" s="9">
        <v>1986</v>
      </c>
      <c r="E53" s="9" t="s">
        <v>135</v>
      </c>
      <c r="F53" s="9" t="s">
        <v>18</v>
      </c>
      <c r="G53" s="9" t="s">
        <v>60</v>
      </c>
      <c r="H53" s="10">
        <v>721457854</v>
      </c>
      <c r="I53" s="22" t="s">
        <v>144</v>
      </c>
      <c r="J53" t="str">
        <f>IF(F53="","",IF(I53="Z","Z",IF(D53&gt;=1987,"MI",IF(D53&lt;=1976,"MIII","MII"))))</f>
        <v>MII</v>
      </c>
      <c r="K53">
        <f t="shared" si="1"/>
        <v>1</v>
      </c>
    </row>
    <row r="54" spans="1:11" x14ac:dyDescent="0.2">
      <c r="A54" s="15" t="s">
        <v>54</v>
      </c>
      <c r="B54" s="9" t="s">
        <v>137</v>
      </c>
      <c r="C54" s="9">
        <v>309302</v>
      </c>
      <c r="D54" s="9">
        <v>1976</v>
      </c>
      <c r="E54" s="9" t="s">
        <v>135</v>
      </c>
      <c r="F54" s="9" t="s">
        <v>18</v>
      </c>
      <c r="G54" s="8"/>
      <c r="H54" s="10"/>
      <c r="I54" s="22" t="s">
        <v>144</v>
      </c>
      <c r="J54" t="str">
        <f t="shared" si="0"/>
        <v>MIII</v>
      </c>
      <c r="K54">
        <f t="shared" si="1"/>
        <v>1</v>
      </c>
    </row>
    <row r="55" spans="1:11" x14ac:dyDescent="0.2">
      <c r="A55" s="15" t="s">
        <v>101</v>
      </c>
      <c r="B55" s="9" t="s">
        <v>138</v>
      </c>
      <c r="C55" s="9">
        <v>326096</v>
      </c>
      <c r="D55" s="9">
        <v>1991</v>
      </c>
      <c r="E55" s="9" t="s">
        <v>135</v>
      </c>
      <c r="F55" s="9" t="s">
        <v>18</v>
      </c>
      <c r="G55" s="8"/>
      <c r="H55" s="10"/>
      <c r="I55" s="22" t="s">
        <v>7</v>
      </c>
      <c r="J55" t="str">
        <f t="shared" si="0"/>
        <v>Z</v>
      </c>
      <c r="K55">
        <f t="shared" si="1"/>
        <v>1</v>
      </c>
    </row>
    <row r="56" spans="1:11" x14ac:dyDescent="0.2">
      <c r="A56" s="15" t="s">
        <v>61</v>
      </c>
      <c r="B56" s="9" t="s">
        <v>139</v>
      </c>
      <c r="C56" s="9">
        <v>326338</v>
      </c>
      <c r="D56" s="9">
        <v>1990</v>
      </c>
      <c r="E56" s="9" t="s">
        <v>135</v>
      </c>
      <c r="F56" s="9" t="s">
        <v>59</v>
      </c>
      <c r="G56" s="8"/>
      <c r="H56" s="10"/>
      <c r="I56" s="22" t="s">
        <v>7</v>
      </c>
      <c r="J56" t="str">
        <f t="shared" si="0"/>
        <v>Z</v>
      </c>
      <c r="K56">
        <f t="shared" si="1"/>
        <v>1</v>
      </c>
    </row>
    <row r="57" spans="1:11" x14ac:dyDescent="0.2">
      <c r="A57" s="15" t="s">
        <v>101</v>
      </c>
      <c r="B57" s="9" t="s">
        <v>136</v>
      </c>
      <c r="C57" s="9">
        <v>321244</v>
      </c>
      <c r="D57" s="9">
        <v>1982</v>
      </c>
      <c r="E57" s="9" t="s">
        <v>135</v>
      </c>
      <c r="F57" s="9" t="s">
        <v>59</v>
      </c>
      <c r="G57" s="8"/>
      <c r="H57" s="10"/>
      <c r="I57" s="22" t="s">
        <v>144</v>
      </c>
      <c r="J57" t="str">
        <f>IF(F57="","",IF(I57="Z","Z",IF(D57&gt;=1987,"MI",IF(D57&lt;=1976,"MIII","MII"))))</f>
        <v>MII</v>
      </c>
      <c r="K57">
        <f t="shared" si="1"/>
        <v>1</v>
      </c>
    </row>
    <row r="58" spans="1:11" ht="16" thickBot="1" x14ac:dyDescent="0.25">
      <c r="A58" s="16" t="s">
        <v>61</v>
      </c>
      <c r="B58" s="17" t="s">
        <v>141</v>
      </c>
      <c r="C58" s="17">
        <v>253302</v>
      </c>
      <c r="D58" s="17">
        <v>1973</v>
      </c>
      <c r="E58" s="17" t="s">
        <v>135</v>
      </c>
      <c r="F58" s="17" t="s">
        <v>59</v>
      </c>
      <c r="G58" s="12"/>
      <c r="H58" s="13"/>
      <c r="I58" s="22" t="s">
        <v>144</v>
      </c>
      <c r="J58" t="str">
        <f t="shared" si="0"/>
        <v>MIII</v>
      </c>
      <c r="K58">
        <f t="shared" si="1"/>
        <v>1</v>
      </c>
    </row>
    <row r="59" spans="1:11" ht="16" thickBot="1" x14ac:dyDescent="0.25">
      <c r="A59" s="28" t="s">
        <v>150</v>
      </c>
      <c r="B59" s="27" t="s">
        <v>149</v>
      </c>
      <c r="C59">
        <v>319568</v>
      </c>
      <c r="D59" s="27">
        <v>1980</v>
      </c>
      <c r="E59" s="17" t="s">
        <v>135</v>
      </c>
      <c r="F59" s="17" t="s">
        <v>59</v>
      </c>
      <c r="I59" s="22" t="s">
        <v>144</v>
      </c>
      <c r="J59" t="str">
        <f t="shared" si="0"/>
        <v>MII</v>
      </c>
      <c r="K59">
        <f t="shared" si="1"/>
        <v>1</v>
      </c>
    </row>
    <row r="60" spans="1:11" x14ac:dyDescent="0.2">
      <c r="A60" t="s">
        <v>151</v>
      </c>
      <c r="B60" t="s">
        <v>151</v>
      </c>
      <c r="C60" t="s">
        <v>151</v>
      </c>
      <c r="D60" t="s">
        <v>151</v>
      </c>
      <c r="E60" t="s">
        <v>151</v>
      </c>
      <c r="G60" t="s">
        <v>151</v>
      </c>
      <c r="H60" t="s">
        <v>151</v>
      </c>
      <c r="J60" t="str">
        <f t="shared" si="0"/>
        <v/>
      </c>
      <c r="K60">
        <f t="shared" si="1"/>
        <v>0</v>
      </c>
    </row>
    <row r="61" spans="1:11" x14ac:dyDescent="0.2">
      <c r="A61" t="s">
        <v>151</v>
      </c>
      <c r="B61" t="s">
        <v>151</v>
      </c>
      <c r="C61" t="s">
        <v>151</v>
      </c>
      <c r="D61" t="s">
        <v>151</v>
      </c>
      <c r="E61" t="s">
        <v>151</v>
      </c>
      <c r="G61" t="s">
        <v>151</v>
      </c>
      <c r="H61" t="s">
        <v>151</v>
      </c>
      <c r="I61" t="s">
        <v>151</v>
      </c>
      <c r="J61" t="str">
        <f t="shared" si="0"/>
        <v/>
      </c>
      <c r="K61">
        <f t="shared" si="1"/>
        <v>0</v>
      </c>
    </row>
    <row r="62" spans="1:11" x14ac:dyDescent="0.2">
      <c r="A62" t="s">
        <v>151</v>
      </c>
      <c r="B62" t="s">
        <v>151</v>
      </c>
      <c r="C62" t="s">
        <v>151</v>
      </c>
      <c r="D62" t="s">
        <v>151</v>
      </c>
      <c r="E62" t="s">
        <v>151</v>
      </c>
      <c r="G62" t="s">
        <v>151</v>
      </c>
      <c r="H62" t="s">
        <v>151</v>
      </c>
      <c r="I62" t="s">
        <v>151</v>
      </c>
      <c r="J62" t="str">
        <f t="shared" si="0"/>
        <v/>
      </c>
      <c r="K62">
        <f t="shared" si="1"/>
        <v>0</v>
      </c>
    </row>
    <row r="63" spans="1:11" x14ac:dyDescent="0.2">
      <c r="A63" t="s">
        <v>151</v>
      </c>
      <c r="B63" t="s">
        <v>151</v>
      </c>
      <c r="C63" t="s">
        <v>151</v>
      </c>
      <c r="D63" t="s">
        <v>151</v>
      </c>
      <c r="E63" t="s">
        <v>151</v>
      </c>
      <c r="G63" t="s">
        <v>151</v>
      </c>
      <c r="H63" t="s">
        <v>151</v>
      </c>
      <c r="I63" t="s">
        <v>151</v>
      </c>
      <c r="J63" t="str">
        <f t="shared" si="0"/>
        <v/>
      </c>
      <c r="K63">
        <f t="shared" si="1"/>
        <v>0</v>
      </c>
    </row>
    <row r="64" spans="1:11" x14ac:dyDescent="0.2">
      <c r="A64" t="s">
        <v>151</v>
      </c>
      <c r="B64" t="s">
        <v>151</v>
      </c>
      <c r="C64" t="s">
        <v>151</v>
      </c>
      <c r="D64" t="s">
        <v>151</v>
      </c>
      <c r="E64" t="s">
        <v>151</v>
      </c>
      <c r="G64" t="s">
        <v>151</v>
      </c>
      <c r="H64" t="s">
        <v>151</v>
      </c>
      <c r="I64" t="s">
        <v>151</v>
      </c>
      <c r="J64" t="str">
        <f t="shared" si="0"/>
        <v/>
      </c>
      <c r="K64">
        <f t="shared" si="1"/>
        <v>0</v>
      </c>
    </row>
    <row r="65" spans="1:11" x14ac:dyDescent="0.2">
      <c r="A65" t="s">
        <v>151</v>
      </c>
      <c r="B65" t="s">
        <v>151</v>
      </c>
      <c r="C65" t="s">
        <v>151</v>
      </c>
      <c r="D65" t="s">
        <v>151</v>
      </c>
      <c r="E65" t="s">
        <v>151</v>
      </c>
      <c r="G65" t="s">
        <v>151</v>
      </c>
      <c r="H65" t="s">
        <v>151</v>
      </c>
      <c r="I65" t="s">
        <v>151</v>
      </c>
      <c r="J65" t="str">
        <f t="shared" si="0"/>
        <v/>
      </c>
      <c r="K65">
        <f t="shared" si="1"/>
        <v>0</v>
      </c>
    </row>
    <row r="66" spans="1:11" x14ac:dyDescent="0.2">
      <c r="A66" t="s">
        <v>151</v>
      </c>
      <c r="B66" t="s">
        <v>151</v>
      </c>
      <c r="C66" t="s">
        <v>151</v>
      </c>
      <c r="D66" t="s">
        <v>151</v>
      </c>
      <c r="E66" t="s">
        <v>151</v>
      </c>
      <c r="G66" t="s">
        <v>151</v>
      </c>
      <c r="H66" t="s">
        <v>151</v>
      </c>
      <c r="I66" t="s">
        <v>151</v>
      </c>
      <c r="J66" t="str">
        <f t="shared" si="0"/>
        <v/>
      </c>
      <c r="K66">
        <f t="shared" si="1"/>
        <v>0</v>
      </c>
    </row>
    <row r="67" spans="1:11" x14ac:dyDescent="0.2">
      <c r="A67" t="s">
        <v>151</v>
      </c>
      <c r="B67" t="s">
        <v>151</v>
      </c>
      <c r="C67" t="s">
        <v>151</v>
      </c>
      <c r="D67" t="s">
        <v>151</v>
      </c>
      <c r="E67" t="s">
        <v>151</v>
      </c>
      <c r="G67" t="s">
        <v>151</v>
      </c>
      <c r="H67" t="s">
        <v>151</v>
      </c>
      <c r="I67" t="s">
        <v>151</v>
      </c>
      <c r="J67" t="str">
        <f t="shared" si="0"/>
        <v/>
      </c>
      <c r="K67">
        <f t="shared" si="1"/>
        <v>0</v>
      </c>
    </row>
    <row r="68" spans="1:11" x14ac:dyDescent="0.2">
      <c r="A68" t="s">
        <v>151</v>
      </c>
      <c r="B68" t="s">
        <v>151</v>
      </c>
      <c r="C68" t="s">
        <v>151</v>
      </c>
      <c r="D68" t="s">
        <v>151</v>
      </c>
      <c r="E68" t="s">
        <v>151</v>
      </c>
      <c r="G68" t="s">
        <v>151</v>
      </c>
      <c r="H68" t="s">
        <v>151</v>
      </c>
      <c r="I68" t="s">
        <v>151</v>
      </c>
      <c r="J68" t="str">
        <f t="shared" si="0"/>
        <v/>
      </c>
      <c r="K68">
        <f t="shared" si="1"/>
        <v>0</v>
      </c>
    </row>
    <row r="69" spans="1:11" x14ac:dyDescent="0.2">
      <c r="A69" t="s">
        <v>151</v>
      </c>
      <c r="B69" t="s">
        <v>151</v>
      </c>
      <c r="C69" t="s">
        <v>151</v>
      </c>
      <c r="D69" t="s">
        <v>151</v>
      </c>
      <c r="E69" t="s">
        <v>151</v>
      </c>
      <c r="G69" t="s">
        <v>151</v>
      </c>
      <c r="H69" t="s">
        <v>151</v>
      </c>
      <c r="I69" t="s">
        <v>151</v>
      </c>
      <c r="J69" t="str">
        <f t="shared" si="0"/>
        <v/>
      </c>
      <c r="K69">
        <f t="shared" si="1"/>
        <v>0</v>
      </c>
    </row>
    <row r="70" spans="1:11" x14ac:dyDescent="0.2">
      <c r="A70" t="s">
        <v>151</v>
      </c>
      <c r="B70" t="s">
        <v>151</v>
      </c>
      <c r="C70" t="s">
        <v>151</v>
      </c>
      <c r="D70" t="s">
        <v>151</v>
      </c>
      <c r="E70" t="s">
        <v>151</v>
      </c>
      <c r="G70" t="s">
        <v>151</v>
      </c>
      <c r="H70" t="s">
        <v>151</v>
      </c>
      <c r="I70" t="s">
        <v>151</v>
      </c>
      <c r="J70" t="str">
        <f t="shared" ref="J70:J80" si="2">IF(F70="","",IF(I70="Z","Z",IF(D70&gt;=1987,"MI",IF(D70&lt;=1976,"MIII","MII"))))</f>
        <v/>
      </c>
      <c r="K70">
        <f t="shared" ref="K70:K84" si="3">IF(F70&lt;&gt;"",1,0)</f>
        <v>0</v>
      </c>
    </row>
    <row r="71" spans="1:11" x14ac:dyDescent="0.2">
      <c r="A71" t="s">
        <v>151</v>
      </c>
      <c r="B71" t="s">
        <v>151</v>
      </c>
      <c r="C71" t="s">
        <v>151</v>
      </c>
      <c r="D71" t="s">
        <v>151</v>
      </c>
      <c r="E71" t="s">
        <v>151</v>
      </c>
      <c r="G71" t="s">
        <v>151</v>
      </c>
      <c r="H71" t="s">
        <v>151</v>
      </c>
      <c r="I71" t="s">
        <v>151</v>
      </c>
      <c r="J71" t="str">
        <f t="shared" si="2"/>
        <v/>
      </c>
      <c r="K71">
        <f t="shared" si="3"/>
        <v>0</v>
      </c>
    </row>
    <row r="72" spans="1:11" x14ac:dyDescent="0.2">
      <c r="A72" t="s">
        <v>151</v>
      </c>
      <c r="B72" t="s">
        <v>151</v>
      </c>
      <c r="C72" t="s">
        <v>151</v>
      </c>
      <c r="D72" t="s">
        <v>151</v>
      </c>
      <c r="E72" t="s">
        <v>151</v>
      </c>
      <c r="G72" t="s">
        <v>151</v>
      </c>
      <c r="H72" t="s">
        <v>151</v>
      </c>
      <c r="I72" t="s">
        <v>151</v>
      </c>
      <c r="J72" t="str">
        <f t="shared" si="2"/>
        <v/>
      </c>
      <c r="K72">
        <f t="shared" si="3"/>
        <v>0</v>
      </c>
    </row>
    <row r="73" spans="1:11" x14ac:dyDescent="0.2">
      <c r="A73" t="s">
        <v>151</v>
      </c>
      <c r="B73" t="s">
        <v>151</v>
      </c>
      <c r="C73" t="s">
        <v>151</v>
      </c>
      <c r="D73" t="s">
        <v>151</v>
      </c>
      <c r="E73" t="s">
        <v>151</v>
      </c>
      <c r="G73" t="s">
        <v>151</v>
      </c>
      <c r="H73" t="s">
        <v>151</v>
      </c>
      <c r="I73" t="s">
        <v>151</v>
      </c>
      <c r="J73" t="str">
        <f t="shared" si="2"/>
        <v/>
      </c>
      <c r="K73">
        <f t="shared" si="3"/>
        <v>0</v>
      </c>
    </row>
    <row r="74" spans="1:11" x14ac:dyDescent="0.2">
      <c r="A74" t="s">
        <v>151</v>
      </c>
      <c r="B74" t="s">
        <v>151</v>
      </c>
      <c r="C74" t="s">
        <v>151</v>
      </c>
      <c r="D74" t="s">
        <v>151</v>
      </c>
      <c r="E74" t="s">
        <v>151</v>
      </c>
      <c r="G74" t="s">
        <v>151</v>
      </c>
      <c r="H74" t="s">
        <v>151</v>
      </c>
      <c r="J74" t="str">
        <f t="shared" si="2"/>
        <v/>
      </c>
      <c r="K74">
        <f t="shared" si="3"/>
        <v>0</v>
      </c>
    </row>
    <row r="75" spans="1:11" x14ac:dyDescent="0.2">
      <c r="A75" t="s">
        <v>151</v>
      </c>
      <c r="B75" t="s">
        <v>151</v>
      </c>
      <c r="C75" t="s">
        <v>151</v>
      </c>
      <c r="D75" t="s">
        <v>151</v>
      </c>
      <c r="E75" t="s">
        <v>151</v>
      </c>
      <c r="G75" t="s">
        <v>151</v>
      </c>
      <c r="H75" t="s">
        <v>151</v>
      </c>
      <c r="J75" t="str">
        <f t="shared" si="2"/>
        <v/>
      </c>
      <c r="K75">
        <f t="shared" si="3"/>
        <v>0</v>
      </c>
    </row>
    <row r="76" spans="1:11" x14ac:dyDescent="0.2">
      <c r="A76" t="s">
        <v>151</v>
      </c>
      <c r="B76" t="s">
        <v>151</v>
      </c>
      <c r="C76" t="s">
        <v>151</v>
      </c>
      <c r="D76" t="s">
        <v>151</v>
      </c>
      <c r="E76" t="s">
        <v>151</v>
      </c>
      <c r="G76" t="s">
        <v>151</v>
      </c>
      <c r="H76" t="s">
        <v>151</v>
      </c>
      <c r="J76" t="str">
        <f t="shared" si="2"/>
        <v/>
      </c>
      <c r="K76">
        <f t="shared" si="3"/>
        <v>0</v>
      </c>
    </row>
    <row r="77" spans="1:11" x14ac:dyDescent="0.2">
      <c r="A77" t="s">
        <v>151</v>
      </c>
      <c r="B77" t="s">
        <v>151</v>
      </c>
      <c r="C77" t="s">
        <v>151</v>
      </c>
      <c r="D77" t="s">
        <v>151</v>
      </c>
      <c r="E77" t="s">
        <v>151</v>
      </c>
      <c r="G77" t="s">
        <v>151</v>
      </c>
      <c r="H77" t="s">
        <v>151</v>
      </c>
      <c r="J77" t="str">
        <f t="shared" si="2"/>
        <v/>
      </c>
      <c r="K77">
        <f t="shared" si="3"/>
        <v>0</v>
      </c>
    </row>
    <row r="78" spans="1:11" x14ac:dyDescent="0.2">
      <c r="A78" t="s">
        <v>151</v>
      </c>
      <c r="B78" t="s">
        <v>151</v>
      </c>
      <c r="C78" t="s">
        <v>151</v>
      </c>
      <c r="D78" t="s">
        <v>151</v>
      </c>
      <c r="E78" t="s">
        <v>151</v>
      </c>
      <c r="G78" t="s">
        <v>151</v>
      </c>
      <c r="H78" t="s">
        <v>151</v>
      </c>
      <c r="J78" t="str">
        <f t="shared" si="2"/>
        <v/>
      </c>
      <c r="K78">
        <f t="shared" si="3"/>
        <v>0</v>
      </c>
    </row>
    <row r="79" spans="1:11" x14ac:dyDescent="0.2">
      <c r="A79" t="s">
        <v>151</v>
      </c>
      <c r="B79" t="s">
        <v>151</v>
      </c>
      <c r="C79" t="s">
        <v>151</v>
      </c>
      <c r="D79" t="s">
        <v>151</v>
      </c>
      <c r="E79" t="s">
        <v>151</v>
      </c>
      <c r="G79" t="s">
        <v>151</v>
      </c>
      <c r="H79" t="s">
        <v>151</v>
      </c>
      <c r="J79" t="str">
        <f t="shared" si="2"/>
        <v/>
      </c>
      <c r="K79">
        <f t="shared" si="3"/>
        <v>0</v>
      </c>
    </row>
    <row r="80" spans="1:11" x14ac:dyDescent="0.2">
      <c r="A80" t="s">
        <v>151</v>
      </c>
      <c r="B80" t="s">
        <v>151</v>
      </c>
      <c r="C80" t="s">
        <v>151</v>
      </c>
      <c r="D80" t="s">
        <v>151</v>
      </c>
      <c r="E80" t="s">
        <v>151</v>
      </c>
      <c r="G80" t="s">
        <v>151</v>
      </c>
      <c r="H80" t="s">
        <v>151</v>
      </c>
      <c r="J80" t="str">
        <f t="shared" si="2"/>
        <v/>
      </c>
      <c r="K80">
        <f t="shared" si="3"/>
        <v>0</v>
      </c>
    </row>
    <row r="81" spans="11:11" x14ac:dyDescent="0.2">
      <c r="K81">
        <f t="shared" si="3"/>
        <v>0</v>
      </c>
    </row>
    <row r="82" spans="11:11" x14ac:dyDescent="0.2">
      <c r="K82">
        <f t="shared" si="3"/>
        <v>0</v>
      </c>
    </row>
    <row r="83" spans="11:11" x14ac:dyDescent="0.2">
      <c r="K83">
        <f t="shared" si="3"/>
        <v>0</v>
      </c>
    </row>
    <row r="84" spans="11:11" x14ac:dyDescent="0.2">
      <c r="K84">
        <f t="shared" si="3"/>
        <v>0</v>
      </c>
    </row>
  </sheetData>
  <mergeCells count="2">
    <mergeCell ref="A1:E1"/>
    <mergeCell ref="A2:E2"/>
  </mergeCells>
  <phoneticPr fontId="16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37" workbookViewId="0">
      <selection activeCell="A2" sqref="A2:E2"/>
    </sheetView>
  </sheetViews>
  <sheetFormatPr baseColWidth="10" defaultColWidth="8.83203125" defaultRowHeight="15" x14ac:dyDescent="0.2"/>
  <cols>
    <col min="1" max="1" width="4.5" customWidth="1"/>
    <col min="2" max="2" width="21.5" customWidth="1"/>
    <col min="3" max="3" width="8.6640625" bestFit="1" customWidth="1"/>
    <col min="4" max="4" width="12.1640625" style="41" bestFit="1" customWidth="1"/>
    <col min="5" max="5" width="31.1640625" customWidth="1"/>
    <col min="6" max="6" width="9.5" style="41" bestFit="1" customWidth="1"/>
    <col min="7" max="7" width="11.33203125" style="87" customWidth="1"/>
    <col min="8" max="8" width="9.5" style="87" customWidth="1"/>
    <col min="9" max="9" width="9.1640625" style="97" bestFit="1" customWidth="1"/>
    <col min="10" max="10" width="10" style="134" customWidth="1"/>
    <col min="11" max="11" width="8.5" style="29" customWidth="1"/>
    <col min="12" max="12" width="5.83203125" style="35" customWidth="1"/>
  </cols>
  <sheetData>
    <row r="1" spans="1:12" s="42" customFormat="1" ht="17" x14ac:dyDescent="0.25">
      <c r="A1" s="42" t="s">
        <v>166</v>
      </c>
      <c r="D1" s="43"/>
      <c r="E1" s="42" t="s">
        <v>180</v>
      </c>
      <c r="F1" s="43"/>
      <c r="G1" s="85"/>
      <c r="H1" s="85"/>
      <c r="I1" s="94"/>
      <c r="J1" s="131"/>
      <c r="K1" s="45"/>
      <c r="L1" s="46"/>
    </row>
    <row r="2" spans="1:12" s="89" customFormat="1" ht="30" x14ac:dyDescent="0.2">
      <c r="A2" s="88" t="str">
        <f>kategorie!L2</f>
        <v>čislo</v>
      </c>
      <c r="B2" s="88" t="str">
        <f>kategorie!B2</f>
        <v>Příjmeni a jméno</v>
      </c>
      <c r="C2" s="88" t="str">
        <f>kategorie!C2</f>
        <v>OEČ</v>
      </c>
      <c r="D2" s="37" t="str">
        <f>kategorie!D2</f>
        <v>rok narození</v>
      </c>
      <c r="E2" s="88" t="str">
        <f>kategorie!E2</f>
        <v>Útvar policie</v>
      </c>
      <c r="F2" s="37" t="s">
        <v>0</v>
      </c>
      <c r="G2" s="39" t="s">
        <v>181</v>
      </c>
      <c r="H2" s="39" t="s">
        <v>183</v>
      </c>
      <c r="I2" s="95" t="s">
        <v>156</v>
      </c>
      <c r="J2" s="74" t="s">
        <v>182</v>
      </c>
      <c r="K2" s="37" t="s">
        <v>154</v>
      </c>
      <c r="L2" s="37" t="s">
        <v>153</v>
      </c>
    </row>
    <row r="3" spans="1:12" ht="19" customHeight="1" x14ac:dyDescent="0.2">
      <c r="A3" s="8">
        <f>kategorie!L3</f>
        <v>1</v>
      </c>
      <c r="B3" s="8" t="str">
        <f>kategorie!B3</f>
        <v>BERAN Josef</v>
      </c>
      <c r="C3" s="8">
        <f>kategorie!C3</f>
        <v>254245</v>
      </c>
      <c r="D3" s="40">
        <f>kategorie!D3</f>
        <v>1967</v>
      </c>
      <c r="E3" s="8" t="str">
        <f>kategorie!E3</f>
        <v>KŘP Královéhradeckého kraje</v>
      </c>
      <c r="F3" s="40" t="str">
        <f>kategorie!J3</f>
        <v>MIII</v>
      </c>
      <c r="G3" s="86">
        <f>STRELBA1!O3</f>
        <v>6</v>
      </c>
      <c r="H3" s="86">
        <f>STRELBA2!M3</f>
        <v>8</v>
      </c>
      <c r="I3" s="96"/>
      <c r="J3" s="132">
        <f>IF(I3="A","",G3+H3)</f>
        <v>14</v>
      </c>
      <c r="K3" s="30">
        <f>IF(I3="A",13,IF(J3="","",RANK(J3,J3:J15,1)))</f>
        <v>8</v>
      </c>
      <c r="L3" s="34">
        <f>IF(K3=1,"0",K3)</f>
        <v>8</v>
      </c>
    </row>
    <row r="4" spans="1:12" ht="19" customHeight="1" x14ac:dyDescent="0.2">
      <c r="A4" s="8">
        <f>kategorie!L4</f>
        <v>2</v>
      </c>
      <c r="B4" s="8" t="str">
        <f>kategorie!B4</f>
        <v>BIERSKÝ Tomáš</v>
      </c>
      <c r="C4" s="8">
        <f>kategorie!C4</f>
        <v>285307</v>
      </c>
      <c r="D4" s="40">
        <f>kategorie!D4</f>
        <v>1972</v>
      </c>
      <c r="E4" s="8" t="str">
        <f>kategorie!E4</f>
        <v>KŘP Moravskoslezského kraje</v>
      </c>
      <c r="F4" s="40" t="str">
        <f>kategorie!J4</f>
        <v>MIII</v>
      </c>
      <c r="G4" s="86">
        <f>STRELBA1!O4</f>
        <v>9</v>
      </c>
      <c r="H4" s="86">
        <f>STRELBA2!M4</f>
        <v>12</v>
      </c>
      <c r="I4" s="96"/>
      <c r="J4" s="132">
        <f>IF(I4="A","",G4+H4)</f>
        <v>21</v>
      </c>
      <c r="K4" s="30">
        <f>IF(I4="A",13,IF(J4="","",RANK(J4,J3:J15,1)))</f>
        <v>10</v>
      </c>
      <c r="L4" s="34">
        <f t="shared" ref="L4:L15" si="0">IF(K4=1,"0",K4)</f>
        <v>10</v>
      </c>
    </row>
    <row r="5" spans="1:12" ht="19" customHeight="1" x14ac:dyDescent="0.2">
      <c r="A5" s="8">
        <f>kategorie!L5</f>
        <v>3</v>
      </c>
      <c r="B5" s="8" t="str">
        <f>kategorie!B5</f>
        <v>DUDEŠEK Martin</v>
      </c>
      <c r="C5" s="8">
        <f>kategorie!C5</f>
        <v>279865</v>
      </c>
      <c r="D5" s="40">
        <f>kategorie!D5</f>
        <v>1975</v>
      </c>
      <c r="E5" s="8" t="str">
        <f>kategorie!E5</f>
        <v>KŘP Olomouckého kraje</v>
      </c>
      <c r="F5" s="40" t="str">
        <f>kategorie!J5</f>
        <v>MIII</v>
      </c>
      <c r="G5" s="86">
        <f>STRELBA1!O5</f>
        <v>5</v>
      </c>
      <c r="H5" s="86">
        <f>STRELBA2!M5</f>
        <v>1</v>
      </c>
      <c r="I5" s="96"/>
      <c r="J5" s="132">
        <f>IF(I5="A","",G5+H5)</f>
        <v>6</v>
      </c>
      <c r="K5" s="30">
        <v>3</v>
      </c>
      <c r="L5" s="34">
        <f t="shared" si="0"/>
        <v>3</v>
      </c>
    </row>
    <row r="6" spans="1:12" ht="19" customHeight="1" x14ac:dyDescent="0.2">
      <c r="A6" s="8">
        <f>kategorie!L6</f>
        <v>4</v>
      </c>
      <c r="B6" s="8" t="str">
        <f>kategorie!B6</f>
        <v>DVOŘÁK Pavel</v>
      </c>
      <c r="C6" s="8">
        <f>kategorie!C6</f>
        <v>235937</v>
      </c>
      <c r="D6" s="40">
        <f>kategorie!D6</f>
        <v>1969</v>
      </c>
      <c r="E6" s="8" t="str">
        <f>kategorie!E6</f>
        <v>KŘP hlavního m.Prahy</v>
      </c>
      <c r="F6" s="40" t="str">
        <f>kategorie!J6</f>
        <v>MIII</v>
      </c>
      <c r="G6" s="86">
        <f>STRELBA1!O6</f>
        <v>11</v>
      </c>
      <c r="H6" s="86">
        <f>STRELBA2!M6</f>
        <v>4</v>
      </c>
      <c r="I6" s="96"/>
      <c r="J6" s="132">
        <f t="shared" ref="J6:J15" si="1">IF(I6="A","",G6+H6)</f>
        <v>15</v>
      </c>
      <c r="K6" s="30">
        <f>IF(I6="A",13,IF(J6="","",RANK(J6,J3:J15,1)))</f>
        <v>9</v>
      </c>
      <c r="L6" s="34">
        <f t="shared" si="0"/>
        <v>9</v>
      </c>
    </row>
    <row r="7" spans="1:12" ht="19" customHeight="1" x14ac:dyDescent="0.2">
      <c r="A7" s="8">
        <f>kategorie!L7</f>
        <v>5</v>
      </c>
      <c r="B7" s="8" t="str">
        <f>kategorie!B7</f>
        <v>KAŠPAR Jan</v>
      </c>
      <c r="C7" s="8">
        <f>kategorie!C7</f>
        <v>256716</v>
      </c>
      <c r="D7" s="40">
        <f>kategorie!D7</f>
        <v>1973</v>
      </c>
      <c r="E7" s="8" t="str">
        <f>kategorie!E7</f>
        <v>KŘP Jihočeského kraje</v>
      </c>
      <c r="F7" s="40" t="str">
        <f>kategorie!J7</f>
        <v>MIII</v>
      </c>
      <c r="G7" s="86">
        <f>STRELBA1!O7</f>
        <v>4</v>
      </c>
      <c r="H7" s="86">
        <f>STRELBA2!M7</f>
        <v>9</v>
      </c>
      <c r="I7" s="96"/>
      <c r="J7" s="132">
        <f t="shared" si="1"/>
        <v>13</v>
      </c>
      <c r="K7" s="30">
        <f>IF(I7="A",13,IF(J7="","",RANK(J7,J3:J15,1)))</f>
        <v>6</v>
      </c>
      <c r="L7" s="34">
        <f t="shared" si="0"/>
        <v>6</v>
      </c>
    </row>
    <row r="8" spans="1:12" ht="19" customHeight="1" x14ac:dyDescent="0.2">
      <c r="A8" s="8">
        <f>kategorie!L8</f>
        <v>6</v>
      </c>
      <c r="B8" s="8" t="str">
        <f>kategorie!B8</f>
        <v>KUBŮ Milan</v>
      </c>
      <c r="C8" s="8">
        <f>kategorie!C8</f>
        <v>309302</v>
      </c>
      <c r="D8" s="40">
        <f>kategorie!D8</f>
        <v>1976</v>
      </c>
      <c r="E8" s="8" t="str">
        <f>kategorie!E8</f>
        <v>KŘP Středočeského kraje</v>
      </c>
      <c r="F8" s="40" t="str">
        <f>kategorie!J8</f>
        <v>MIII</v>
      </c>
      <c r="G8" s="86">
        <f>STRELBA1!O8</f>
        <v>1</v>
      </c>
      <c r="H8" s="86">
        <f>STRELBA2!M8</f>
        <v>5</v>
      </c>
      <c r="I8" s="96"/>
      <c r="J8" s="132">
        <f t="shared" si="1"/>
        <v>6</v>
      </c>
      <c r="K8" s="30">
        <f>IF(I8="A",13,IF(J8="","",RANK(J8,J3:J15,1)))</f>
        <v>2</v>
      </c>
      <c r="L8" s="34">
        <f t="shared" si="0"/>
        <v>2</v>
      </c>
    </row>
    <row r="9" spans="1:12" ht="19" customHeight="1" x14ac:dyDescent="0.2">
      <c r="A9" s="8">
        <f>kategorie!L9</f>
        <v>7</v>
      </c>
      <c r="B9" s="8" t="str">
        <f>kategorie!B9</f>
        <v>MATERNA Jan</v>
      </c>
      <c r="C9" s="8">
        <f>kategorie!C9</f>
        <v>254147</v>
      </c>
      <c r="D9" s="40">
        <f>kategorie!D9</f>
        <v>1971</v>
      </c>
      <c r="E9" s="8" t="str">
        <f>kategorie!E9</f>
        <v>KŘP hlavního m.Prahy</v>
      </c>
      <c r="F9" s="40" t="str">
        <f>kategorie!J9</f>
        <v>MIII</v>
      </c>
      <c r="G9" s="86">
        <f>STRELBA1!O9</f>
        <v>10</v>
      </c>
      <c r="H9" s="86">
        <f>STRELBA2!M9</f>
        <v>11</v>
      </c>
      <c r="I9" s="96"/>
      <c r="J9" s="132">
        <f t="shared" si="1"/>
        <v>21</v>
      </c>
      <c r="K9" s="30">
        <v>11</v>
      </c>
      <c r="L9" s="34">
        <f t="shared" si="0"/>
        <v>11</v>
      </c>
    </row>
    <row r="10" spans="1:12" ht="19" customHeight="1" x14ac:dyDescent="0.2">
      <c r="A10" s="8">
        <f>kategorie!L10</f>
        <v>8</v>
      </c>
      <c r="B10" s="8" t="str">
        <f>kategorie!B10</f>
        <v>MELÍŠEK Marek</v>
      </c>
      <c r="C10" s="8">
        <f>kategorie!C10</f>
        <v>260962</v>
      </c>
      <c r="D10" s="40">
        <f>kategorie!D10</f>
        <v>1974</v>
      </c>
      <c r="E10" s="8" t="str">
        <f>kategorie!E10</f>
        <v>KŘP Plzeňského kraje</v>
      </c>
      <c r="F10" s="40" t="str">
        <f>kategorie!J10</f>
        <v>MIII</v>
      </c>
      <c r="G10" s="86">
        <f>STRELBA1!O10</f>
        <v>12</v>
      </c>
      <c r="H10" s="86">
        <f>STRELBA2!M10</f>
        <v>10</v>
      </c>
      <c r="I10" s="96"/>
      <c r="J10" s="132">
        <f t="shared" si="1"/>
        <v>22</v>
      </c>
      <c r="K10" s="30">
        <f>IF(I10="A",13,IF(J10="","",RANK(J10,J3:J15,1)))</f>
        <v>12</v>
      </c>
      <c r="L10" s="34">
        <f t="shared" si="0"/>
        <v>12</v>
      </c>
    </row>
    <row r="11" spans="1:12" ht="19" customHeight="1" x14ac:dyDescent="0.2">
      <c r="A11" s="8">
        <f>kategorie!L11</f>
        <v>9</v>
      </c>
      <c r="B11" s="8" t="str">
        <f>kategorie!B11</f>
        <v>MRÁZEK Petr</v>
      </c>
      <c r="C11" s="8">
        <f>kategorie!C11</f>
        <v>253302</v>
      </c>
      <c r="D11" s="40">
        <f>kategorie!D11</f>
        <v>1973</v>
      </c>
      <c r="E11" s="8" t="str">
        <f>kategorie!E11</f>
        <v>KŘP Středočeského kraje</v>
      </c>
      <c r="F11" s="40" t="str">
        <f>kategorie!J11</f>
        <v>MIII</v>
      </c>
      <c r="G11" s="86">
        <f>STRELBA1!O11</f>
        <v>3</v>
      </c>
      <c r="H11" s="86">
        <f>STRELBA2!M11</f>
        <v>7</v>
      </c>
      <c r="I11" s="96"/>
      <c r="J11" s="132">
        <f t="shared" si="1"/>
        <v>10</v>
      </c>
      <c r="K11" s="30">
        <f>IF(I11="A",13,IF(J11="","",RANK(J11,J3:J15,1)))</f>
        <v>4</v>
      </c>
      <c r="L11" s="34">
        <f t="shared" si="0"/>
        <v>4</v>
      </c>
    </row>
    <row r="12" spans="1:12" ht="19" customHeight="1" x14ac:dyDescent="0.2">
      <c r="A12" s="8">
        <f>kategorie!L12</f>
        <v>10</v>
      </c>
      <c r="B12" s="8" t="str">
        <f>kategorie!B12</f>
        <v>STRNAD Pavel</v>
      </c>
      <c r="C12" s="8">
        <f>kategorie!C12</f>
        <v>256367</v>
      </c>
      <c r="D12" s="40">
        <f>kategorie!D12</f>
        <v>1969</v>
      </c>
      <c r="E12" s="8" t="str">
        <f>kategorie!E12</f>
        <v>KŘP Jihočeského kraje</v>
      </c>
      <c r="F12" s="40" t="str">
        <f>kategorie!J12</f>
        <v>MIII</v>
      </c>
      <c r="G12" s="86">
        <f>STRELBA1!O12</f>
        <v>7</v>
      </c>
      <c r="H12" s="86">
        <f>STRELBA2!M12</f>
        <v>6</v>
      </c>
      <c r="I12" s="96"/>
      <c r="J12" s="132">
        <f t="shared" si="1"/>
        <v>13</v>
      </c>
      <c r="K12" s="30">
        <v>7</v>
      </c>
      <c r="L12" s="34">
        <f t="shared" si="0"/>
        <v>7</v>
      </c>
    </row>
    <row r="13" spans="1:12" ht="19" customHeight="1" x14ac:dyDescent="0.2">
      <c r="A13" s="8">
        <f>kategorie!L13</f>
        <v>11</v>
      </c>
      <c r="B13" s="8" t="str">
        <f>kategorie!B13</f>
        <v>TICHÁČEK Jan</v>
      </c>
      <c r="C13" s="8">
        <f>kategorie!C13</f>
        <v>267339</v>
      </c>
      <c r="D13" s="40">
        <f>kategorie!D13</f>
        <v>1974</v>
      </c>
      <c r="E13" s="8" t="str">
        <f>kategorie!E13</f>
        <v>KŘP Ústeckého kraje</v>
      </c>
      <c r="F13" s="40" t="str">
        <f>kategorie!J13</f>
        <v>MIII</v>
      </c>
      <c r="G13" s="86">
        <f>STRELBA1!O13</f>
        <v>2</v>
      </c>
      <c r="H13" s="86">
        <f>STRELBA2!M13</f>
        <v>2</v>
      </c>
      <c r="I13" s="96"/>
      <c r="J13" s="132">
        <f t="shared" si="1"/>
        <v>4</v>
      </c>
      <c r="K13" s="30">
        <f>IF(I13="A",13,IF(J13="","",RANK(J13,J3:J15,1)))</f>
        <v>1</v>
      </c>
      <c r="L13" s="34" t="str">
        <f t="shared" si="0"/>
        <v>0</v>
      </c>
    </row>
    <row r="14" spans="1:12" ht="19" customHeight="1" x14ac:dyDescent="0.2">
      <c r="A14" s="8">
        <f>kategorie!L14</f>
        <v>12</v>
      </c>
      <c r="B14" s="8" t="str">
        <f>kategorie!B14</f>
        <v>URBAN Tomáš</v>
      </c>
      <c r="C14" s="8">
        <f>kategorie!C14</f>
        <v>304098</v>
      </c>
      <c r="D14" s="40">
        <f>kategorie!D14</f>
        <v>1974</v>
      </c>
      <c r="E14" s="8" t="str">
        <f>kategorie!E14</f>
        <v>KŘP Jihomoravského kraje</v>
      </c>
      <c r="F14" s="40" t="str">
        <f>kategorie!J14</f>
        <v>MIII</v>
      </c>
      <c r="G14" s="86">
        <f>STRELBA1!O14</f>
        <v>13</v>
      </c>
      <c r="H14" s="86">
        <f>STRELBA2!M14</f>
        <v>13</v>
      </c>
      <c r="I14" s="96"/>
      <c r="J14" s="132">
        <f t="shared" si="1"/>
        <v>26</v>
      </c>
      <c r="K14" s="30">
        <f>IF(I14="A",13,IF(J14="","",RANK(J14,J3:J15,1)))</f>
        <v>13</v>
      </c>
      <c r="L14" s="34">
        <f t="shared" si="0"/>
        <v>13</v>
      </c>
    </row>
    <row r="15" spans="1:12" ht="19" customHeight="1" x14ac:dyDescent="0.2">
      <c r="A15" s="8">
        <f>kategorie!L15</f>
        <v>13</v>
      </c>
      <c r="B15" s="8" t="str">
        <f>kategorie!B15</f>
        <v>ŽIŽKA Ondřej</v>
      </c>
      <c r="C15" s="8">
        <f>kategorie!C15</f>
        <v>276282</v>
      </c>
      <c r="D15" s="40">
        <f>kategorie!D15</f>
        <v>1974</v>
      </c>
      <c r="E15" s="8" t="str">
        <f>kategorie!E15</f>
        <v>Útvar policejního vzdělávání a sl.př.</v>
      </c>
      <c r="F15" s="40" t="str">
        <f>kategorie!J15</f>
        <v>MIII</v>
      </c>
      <c r="G15" s="86">
        <f>STRELBA1!O15</f>
        <v>8</v>
      </c>
      <c r="H15" s="86">
        <f>STRELBA2!M15</f>
        <v>3</v>
      </c>
      <c r="I15" s="96"/>
      <c r="J15" s="132">
        <f t="shared" si="1"/>
        <v>11</v>
      </c>
      <c r="K15" s="30">
        <f>IF(I15="A",13,IF(J15="","",RANK(J15,J3:J15,1)))</f>
        <v>5</v>
      </c>
      <c r="L15" s="34">
        <f t="shared" si="0"/>
        <v>5</v>
      </c>
    </row>
    <row r="18" spans="1:12" s="42" customFormat="1" ht="17" x14ac:dyDescent="0.25">
      <c r="A18" s="42" t="s">
        <v>166</v>
      </c>
      <c r="D18" s="43"/>
      <c r="E18" s="42" t="s">
        <v>180</v>
      </c>
      <c r="F18" s="43"/>
      <c r="G18" s="85"/>
      <c r="H18" s="85"/>
      <c r="I18" s="94"/>
      <c r="J18" s="131"/>
      <c r="K18" s="45"/>
      <c r="L18" s="46"/>
    </row>
    <row r="19" spans="1:12" s="89" customFormat="1" ht="30" x14ac:dyDescent="0.2">
      <c r="A19" s="88" t="s">
        <v>157</v>
      </c>
      <c r="B19" s="88" t="s">
        <v>43</v>
      </c>
      <c r="C19" s="88" t="s">
        <v>41</v>
      </c>
      <c r="D19" s="37" t="s">
        <v>44</v>
      </c>
      <c r="E19" s="88" t="s">
        <v>45</v>
      </c>
      <c r="F19" s="37" t="s">
        <v>0</v>
      </c>
      <c r="G19" s="39" t="s">
        <v>181</v>
      </c>
      <c r="H19" s="39" t="s">
        <v>183</v>
      </c>
      <c r="I19" s="95" t="s">
        <v>156</v>
      </c>
      <c r="J19" s="74" t="s">
        <v>182</v>
      </c>
      <c r="K19" s="37" t="s">
        <v>154</v>
      </c>
      <c r="L19" s="37" t="s">
        <v>153</v>
      </c>
    </row>
    <row r="20" spans="1:12" s="81" customFormat="1" ht="19" customHeight="1" x14ac:dyDescent="0.2">
      <c r="A20" s="76">
        <f>kategorie!L19</f>
        <v>14</v>
      </c>
      <c r="B20" s="76" t="str">
        <f>kategorie!B19</f>
        <v>BERÁNEK Ladislav</v>
      </c>
      <c r="C20" s="76">
        <f>kategorie!C19</f>
        <v>320162</v>
      </c>
      <c r="D20" s="77">
        <f>kategorie!D19</f>
        <v>1982</v>
      </c>
      <c r="E20" s="76" t="str">
        <f>kategorie!E19</f>
        <v>KŘP Plzeňského kraje</v>
      </c>
      <c r="F20" s="77" t="str">
        <f>kategorie!J19</f>
        <v>MII</v>
      </c>
      <c r="G20" s="98">
        <f>STRELBA1!O20</f>
        <v>13</v>
      </c>
      <c r="H20" s="98">
        <f>STRELBA2!M20</f>
        <v>13</v>
      </c>
      <c r="I20" s="99" t="s">
        <v>168</v>
      </c>
      <c r="J20" s="133" t="str">
        <f>IF(I20="A","",G20+H20)</f>
        <v/>
      </c>
      <c r="K20" s="100">
        <f>IF(I20="A",13,IF(J20="","",RANK(J20,J20:J32,1)))</f>
        <v>13</v>
      </c>
      <c r="L20" s="78">
        <f>IF(K20=1,"0",K20)</f>
        <v>13</v>
      </c>
    </row>
    <row r="21" spans="1:12" ht="19" customHeight="1" x14ac:dyDescent="0.2">
      <c r="A21" s="8">
        <f>kategorie!L20</f>
        <v>15</v>
      </c>
      <c r="B21" s="8" t="str">
        <f>kategorie!B20</f>
        <v>BRANNÝ Michal</v>
      </c>
      <c r="C21" s="8">
        <f>kategorie!C20</f>
        <v>322682</v>
      </c>
      <c r="D21" s="40">
        <f>kategorie!D20</f>
        <v>1986</v>
      </c>
      <c r="E21" s="8" t="str">
        <f>kategorie!E20</f>
        <v>KŘP Moravskoslezského kraje</v>
      </c>
      <c r="F21" s="40" t="str">
        <f>kategorie!J20</f>
        <v>MII</v>
      </c>
      <c r="G21" s="86">
        <f>STRELBA1!O21</f>
        <v>11</v>
      </c>
      <c r="H21" s="86">
        <f>STRELBA2!M21</f>
        <v>9</v>
      </c>
      <c r="I21" s="96"/>
      <c r="J21" s="132">
        <f>IF(I21="A","",G21+H21)</f>
        <v>20</v>
      </c>
      <c r="K21" s="30">
        <v>11</v>
      </c>
      <c r="L21" s="34">
        <f t="shared" ref="L21:L32" si="2">IF(K21=1,"0",K21)</f>
        <v>11</v>
      </c>
    </row>
    <row r="22" spans="1:12" ht="19" customHeight="1" x14ac:dyDescent="0.2">
      <c r="A22" s="8">
        <f>kategorie!L21</f>
        <v>16</v>
      </c>
      <c r="B22" s="8" t="str">
        <f>kategorie!B21</f>
        <v>DOLANA Petr</v>
      </c>
      <c r="C22" s="8">
        <f>kategorie!C21</f>
        <v>282376</v>
      </c>
      <c r="D22" s="40">
        <f>kategorie!D21</f>
        <v>1978</v>
      </c>
      <c r="E22" s="8" t="str">
        <f>kategorie!E21</f>
        <v>KŘP hlavního m.Prahy</v>
      </c>
      <c r="F22" s="40" t="str">
        <f>kategorie!J21</f>
        <v>MII</v>
      </c>
      <c r="G22" s="86">
        <f>STRELBA1!O22</f>
        <v>7</v>
      </c>
      <c r="H22" s="86">
        <f>STRELBA2!M22</f>
        <v>3</v>
      </c>
      <c r="I22" s="96"/>
      <c r="J22" s="132">
        <f>IF(I22="A","",G22+H22)</f>
        <v>10</v>
      </c>
      <c r="K22" s="30">
        <f>IF(I22="A",13,IF(J22="","",RANK(J22,J20:J32,1)))</f>
        <v>5</v>
      </c>
      <c r="L22" s="34">
        <f t="shared" si="2"/>
        <v>5</v>
      </c>
    </row>
    <row r="23" spans="1:12" ht="19" customHeight="1" x14ac:dyDescent="0.2">
      <c r="A23" s="8">
        <f>kategorie!L22</f>
        <v>17</v>
      </c>
      <c r="B23" s="8" t="str">
        <f>kategorie!B22</f>
        <v>DRÁBIK Pavel</v>
      </c>
      <c r="C23" s="8">
        <f>kategorie!C22</f>
        <v>323779</v>
      </c>
      <c r="D23" s="40">
        <f>kategorie!D22</f>
        <v>1986</v>
      </c>
      <c r="E23" s="8" t="str">
        <f>kategorie!E22</f>
        <v>KŘP Středočeského kraje</v>
      </c>
      <c r="F23" s="40" t="str">
        <f>kategorie!J22</f>
        <v>MII</v>
      </c>
      <c r="G23" s="86">
        <f>STRELBA1!O23</f>
        <v>8</v>
      </c>
      <c r="H23" s="86">
        <f>STRELBA2!M23</f>
        <v>2</v>
      </c>
      <c r="I23" s="96"/>
      <c r="J23" s="132">
        <f t="shared" ref="J23:J32" si="3">IF(I23="A","",G23+H23)</f>
        <v>10</v>
      </c>
      <c r="K23" s="30">
        <v>6</v>
      </c>
      <c r="L23" s="34">
        <f t="shared" si="2"/>
        <v>6</v>
      </c>
    </row>
    <row r="24" spans="1:12" ht="19" customHeight="1" x14ac:dyDescent="0.2">
      <c r="A24" s="8">
        <f>kategorie!L23</f>
        <v>18</v>
      </c>
      <c r="B24" s="8" t="str">
        <f>kategorie!B23</f>
        <v>KOUDELKA Václav</v>
      </c>
      <c r="C24" s="8">
        <f>kategorie!C23</f>
        <v>283213</v>
      </c>
      <c r="D24" s="40">
        <f>kategorie!D23</f>
        <v>1978</v>
      </c>
      <c r="E24" s="8" t="str">
        <f>kategorie!E23</f>
        <v>KŘP Královéhradeckého kraje</v>
      </c>
      <c r="F24" s="40" t="str">
        <f>kategorie!J23</f>
        <v>MII</v>
      </c>
      <c r="G24" s="86">
        <f>STRELBA1!O24</f>
        <v>1</v>
      </c>
      <c r="H24" s="86">
        <f>STRELBA2!M24</f>
        <v>7</v>
      </c>
      <c r="I24" s="96"/>
      <c r="J24" s="132">
        <f t="shared" si="3"/>
        <v>8</v>
      </c>
      <c r="K24" s="30">
        <f>IF(I24="A",13,IF(J24="","",RANK(J24,J20:J32,1)))</f>
        <v>3</v>
      </c>
      <c r="L24" s="34">
        <f t="shared" si="2"/>
        <v>3</v>
      </c>
    </row>
    <row r="25" spans="1:12" s="81" customFormat="1" ht="19" customHeight="1" x14ac:dyDescent="0.2">
      <c r="A25" s="76">
        <f>kategorie!L24</f>
        <v>19</v>
      </c>
      <c r="B25" s="76" t="str">
        <f>kategorie!B24</f>
        <v>MENDL Petr</v>
      </c>
      <c r="C25" s="76">
        <f>kategorie!C24</f>
        <v>317757</v>
      </c>
      <c r="D25" s="77">
        <f>kategorie!D24</f>
        <v>1985</v>
      </c>
      <c r="E25" s="76" t="str">
        <f>kategorie!E24</f>
        <v>KŘP Ústeckého kraje</v>
      </c>
      <c r="F25" s="77" t="str">
        <f>kategorie!J24</f>
        <v>MII</v>
      </c>
      <c r="G25" s="98">
        <f>STRELBA1!O25</f>
        <v>13</v>
      </c>
      <c r="H25" s="98">
        <f>STRELBA2!M25</f>
        <v>13</v>
      </c>
      <c r="I25" s="99" t="s">
        <v>168</v>
      </c>
      <c r="J25" s="133" t="str">
        <f t="shared" si="3"/>
        <v/>
      </c>
      <c r="K25" s="100">
        <f>IF(I25="A",13,IF(J25="","",RANK(J25,J20:J32,1)))</f>
        <v>13</v>
      </c>
      <c r="L25" s="78">
        <f t="shared" si="2"/>
        <v>13</v>
      </c>
    </row>
    <row r="26" spans="1:12" ht="19" customHeight="1" x14ac:dyDescent="0.2">
      <c r="A26" s="8">
        <f>kategorie!L25</f>
        <v>20</v>
      </c>
      <c r="B26" s="8" t="str">
        <f>kategorie!B25</f>
        <v>NEČAS Petr</v>
      </c>
      <c r="C26" s="8">
        <f>kategorie!C25</f>
        <v>321201</v>
      </c>
      <c r="D26" s="40">
        <f>kategorie!D25</f>
        <v>1984</v>
      </c>
      <c r="E26" s="8" t="str">
        <f>kategorie!E25</f>
        <v>KŘP Jihočeského kraje</v>
      </c>
      <c r="F26" s="40" t="str">
        <f>kategorie!J25</f>
        <v>MII</v>
      </c>
      <c r="G26" s="86">
        <f>STRELBA1!O26</f>
        <v>4</v>
      </c>
      <c r="H26" s="86">
        <f>STRELBA2!M26</f>
        <v>5</v>
      </c>
      <c r="I26" s="96"/>
      <c r="J26" s="132">
        <f t="shared" si="3"/>
        <v>9</v>
      </c>
      <c r="K26" s="30">
        <f>IF(I26="A",13,IF(J26="","",RANK(J26,J20:J32,1)))</f>
        <v>4</v>
      </c>
      <c r="L26" s="34">
        <f t="shared" si="2"/>
        <v>4</v>
      </c>
    </row>
    <row r="27" spans="1:12" ht="19" customHeight="1" x14ac:dyDescent="0.2">
      <c r="A27" s="8">
        <f>kategorie!L26</f>
        <v>21</v>
      </c>
      <c r="B27" s="8" t="str">
        <f>kategorie!B26</f>
        <v>Pokorný Čestmír</v>
      </c>
      <c r="C27" s="8">
        <f>kategorie!C26</f>
        <v>319568</v>
      </c>
      <c r="D27" s="40">
        <f>kategorie!D26</f>
        <v>1980</v>
      </c>
      <c r="E27" s="8" t="str">
        <f>kategorie!E26</f>
        <v>KŘP Středočeského kraje</v>
      </c>
      <c r="F27" s="40" t="str">
        <f>kategorie!J26</f>
        <v>MII</v>
      </c>
      <c r="G27" s="86">
        <f>STRELBA1!O27</f>
        <v>10</v>
      </c>
      <c r="H27" s="86">
        <f>STRELBA2!M27</f>
        <v>10</v>
      </c>
      <c r="I27" s="96"/>
      <c r="J27" s="132">
        <f t="shared" si="3"/>
        <v>20</v>
      </c>
      <c r="K27" s="30">
        <v>10</v>
      </c>
      <c r="L27" s="34">
        <f t="shared" si="2"/>
        <v>10</v>
      </c>
    </row>
    <row r="28" spans="1:12" ht="19" customHeight="1" x14ac:dyDescent="0.2">
      <c r="A28" s="8">
        <f>kategorie!L27</f>
        <v>22</v>
      </c>
      <c r="B28" s="8" t="str">
        <f>kategorie!B27</f>
        <v>SMETANA Lukáš</v>
      </c>
      <c r="C28" s="8">
        <f>kategorie!C27</f>
        <v>313210</v>
      </c>
      <c r="D28" s="40">
        <f>kategorie!D27</f>
        <v>1980</v>
      </c>
      <c r="E28" s="8" t="str">
        <f>kategorie!E27</f>
        <v>KŘP Jihomoravského kraje</v>
      </c>
      <c r="F28" s="40" t="str">
        <f>kategorie!J27</f>
        <v>MII</v>
      </c>
      <c r="G28" s="86">
        <f>STRELBA1!O28</f>
        <v>9</v>
      </c>
      <c r="H28" s="86">
        <f>STRELBA2!M28</f>
        <v>11</v>
      </c>
      <c r="I28" s="96"/>
      <c r="J28" s="132">
        <f t="shared" si="3"/>
        <v>20</v>
      </c>
      <c r="K28" s="30">
        <f>IF(I28="A",13,IF(J28="","",RANK(J28,J20:J32,1)))</f>
        <v>9</v>
      </c>
      <c r="L28" s="34">
        <f t="shared" si="2"/>
        <v>9</v>
      </c>
    </row>
    <row r="29" spans="1:12" ht="19" customHeight="1" x14ac:dyDescent="0.2">
      <c r="A29" s="8">
        <f>kategorie!L28</f>
        <v>23</v>
      </c>
      <c r="B29" s="8" t="str">
        <f>kategorie!B28</f>
        <v>STACH Vladislav</v>
      </c>
      <c r="C29" s="8">
        <f>kategorie!C28</f>
        <v>324642</v>
      </c>
      <c r="D29" s="40">
        <f>kategorie!D28</f>
        <v>1982</v>
      </c>
      <c r="E29" s="8" t="str">
        <f>kategorie!E28</f>
        <v>KŘP Plzeňského kraje</v>
      </c>
      <c r="F29" s="40" t="str">
        <f>kategorie!J28</f>
        <v>MII</v>
      </c>
      <c r="G29" s="86">
        <f>STRELBA1!O29</f>
        <v>3</v>
      </c>
      <c r="H29" s="86">
        <f>STRELBA2!M29</f>
        <v>4</v>
      </c>
      <c r="I29" s="96"/>
      <c r="J29" s="132">
        <f t="shared" si="3"/>
        <v>7</v>
      </c>
      <c r="K29" s="30">
        <f>IF(I29="A",13,IF(J29="","",RANK(J29,J20:J32,1)))</f>
        <v>2</v>
      </c>
      <c r="L29" s="34">
        <f t="shared" si="2"/>
        <v>2</v>
      </c>
    </row>
    <row r="30" spans="1:12" ht="19" customHeight="1" x14ac:dyDescent="0.2">
      <c r="A30" s="8">
        <f>kategorie!L29</f>
        <v>24</v>
      </c>
      <c r="B30" s="8" t="str">
        <f>kategorie!B29</f>
        <v>STŘESKA Jan</v>
      </c>
      <c r="C30" s="8">
        <f>kategorie!C29</f>
        <v>321244</v>
      </c>
      <c r="D30" s="40">
        <f>kategorie!D29</f>
        <v>1982</v>
      </c>
      <c r="E30" s="8" t="str">
        <f>kategorie!E29</f>
        <v>KŘP Středočeského kraje</v>
      </c>
      <c r="F30" s="40" t="str">
        <f>kategorie!J29</f>
        <v>MII</v>
      </c>
      <c r="G30" s="86">
        <f>STRELBA1!O30</f>
        <v>6</v>
      </c>
      <c r="H30" s="86">
        <f>STRELBA2!M30</f>
        <v>6</v>
      </c>
      <c r="I30" s="96"/>
      <c r="J30" s="132">
        <f t="shared" si="3"/>
        <v>12</v>
      </c>
      <c r="K30" s="30">
        <f>IF(I30="A",13,IF(J30="","",RANK(J30,J20:J32,1)))</f>
        <v>7</v>
      </c>
      <c r="L30" s="34">
        <f t="shared" si="2"/>
        <v>7</v>
      </c>
    </row>
    <row r="31" spans="1:12" ht="19" customHeight="1" x14ac:dyDescent="0.2">
      <c r="A31" s="8">
        <f>kategorie!L30</f>
        <v>25</v>
      </c>
      <c r="B31" s="8" t="str">
        <f>kategorie!B30</f>
        <v>SUNKOVSKÝ David</v>
      </c>
      <c r="C31" s="8">
        <f>kategorie!C30</f>
        <v>315649</v>
      </c>
      <c r="D31" s="40">
        <f>kategorie!D30</f>
        <v>1986</v>
      </c>
      <c r="E31" s="8" t="str">
        <f>kategorie!E30</f>
        <v>KŘP Ústeckého kraje</v>
      </c>
      <c r="F31" s="40" t="str">
        <f>kategorie!J30</f>
        <v>MII</v>
      </c>
      <c r="G31" s="86">
        <f>STRELBA1!O31</f>
        <v>2</v>
      </c>
      <c r="H31" s="86">
        <f>STRELBA2!M31</f>
        <v>1</v>
      </c>
      <c r="I31" s="96"/>
      <c r="J31" s="132">
        <f t="shared" si="3"/>
        <v>3</v>
      </c>
      <c r="K31" s="30">
        <f>IF(I31="A",13,IF(J31="","",RANK(J31,J20:J32,1)))</f>
        <v>1</v>
      </c>
      <c r="L31" s="34" t="str">
        <f t="shared" si="2"/>
        <v>0</v>
      </c>
    </row>
    <row r="32" spans="1:12" ht="19" customHeight="1" x14ac:dyDescent="0.2">
      <c r="A32" s="8">
        <f>kategorie!L31</f>
        <v>26</v>
      </c>
      <c r="B32" s="8" t="str">
        <f>kategorie!B31</f>
        <v>ŠTĚPÁN Karel</v>
      </c>
      <c r="C32" s="8">
        <f>kategorie!C31</f>
        <v>326238</v>
      </c>
      <c r="D32" s="40">
        <f>kategorie!D31</f>
        <v>1984</v>
      </c>
      <c r="E32" s="8" t="str">
        <f>kategorie!E31</f>
        <v>KŘP Olomouckého kraje</v>
      </c>
      <c r="F32" s="40" t="str">
        <f>kategorie!J31</f>
        <v>MII</v>
      </c>
      <c r="G32" s="86">
        <f>STRELBA1!O32</f>
        <v>5</v>
      </c>
      <c r="H32" s="86">
        <f>STRELBA2!M32</f>
        <v>8</v>
      </c>
      <c r="I32" s="96"/>
      <c r="J32" s="132">
        <f t="shared" si="3"/>
        <v>13</v>
      </c>
      <c r="K32" s="30">
        <f>IF(I32="A",13,IF(J32="","",RANK(J32,J20:J32,1)))</f>
        <v>8</v>
      </c>
      <c r="L32" s="34">
        <f t="shared" si="2"/>
        <v>8</v>
      </c>
    </row>
    <row r="35" spans="1:12" s="42" customFormat="1" ht="17" x14ac:dyDescent="0.25">
      <c r="A35" s="42" t="s">
        <v>166</v>
      </c>
      <c r="D35" s="43"/>
      <c r="E35" s="42" t="s">
        <v>180</v>
      </c>
      <c r="F35" s="43"/>
      <c r="G35" s="85"/>
      <c r="H35" s="85"/>
      <c r="I35" s="94"/>
      <c r="J35" s="131"/>
      <c r="K35" s="45"/>
      <c r="L35" s="46"/>
    </row>
    <row r="36" spans="1:12" s="89" customFormat="1" ht="30" x14ac:dyDescent="0.2">
      <c r="A36" s="88" t="s">
        <v>157</v>
      </c>
      <c r="B36" s="88" t="s">
        <v>43</v>
      </c>
      <c r="C36" s="88" t="s">
        <v>41</v>
      </c>
      <c r="D36" s="37" t="s">
        <v>44</v>
      </c>
      <c r="E36" s="88" t="s">
        <v>45</v>
      </c>
      <c r="F36" s="37" t="s">
        <v>0</v>
      </c>
      <c r="G36" s="39" t="s">
        <v>181</v>
      </c>
      <c r="H36" s="39" t="s">
        <v>183</v>
      </c>
      <c r="I36" s="95" t="s">
        <v>156</v>
      </c>
      <c r="J36" s="74" t="s">
        <v>182</v>
      </c>
      <c r="K36" s="37" t="s">
        <v>154</v>
      </c>
      <c r="L36" s="37" t="s">
        <v>153</v>
      </c>
    </row>
    <row r="37" spans="1:12" s="81" customFormat="1" ht="19" customHeight="1" x14ac:dyDescent="0.2">
      <c r="A37" s="76">
        <f>kategorie!L35</f>
        <v>27</v>
      </c>
      <c r="B37" s="76" t="str">
        <f>kategorie!B35</f>
        <v>BRZOBOHATÝ Jan</v>
      </c>
      <c r="C37" s="76">
        <f>kategorie!C35</f>
        <v>319993</v>
      </c>
      <c r="D37" s="77">
        <f>kategorie!D35</f>
        <v>1987</v>
      </c>
      <c r="E37" s="76" t="str">
        <f>kategorie!E35</f>
        <v>KŘP Jihomoravského kraje</v>
      </c>
      <c r="F37" s="77" t="str">
        <f>kategorie!J35</f>
        <v>MI</v>
      </c>
      <c r="G37" s="98">
        <f>STRELBA1!O37</f>
        <v>12</v>
      </c>
      <c r="H37" s="98">
        <f>STRELBA2!M37</f>
        <v>12</v>
      </c>
      <c r="I37" s="99" t="s">
        <v>168</v>
      </c>
      <c r="J37" s="132" t="str">
        <f t="shared" ref="J37:J48" si="4">IF(I37="A","",G37+H37)</f>
        <v/>
      </c>
      <c r="K37" s="100">
        <f>IF(I37="A",12,IF(J37="","",RANK(J37,J37:J48,1)))</f>
        <v>12</v>
      </c>
      <c r="L37" s="78">
        <f>IF(K37=1,"0",K37)</f>
        <v>12</v>
      </c>
    </row>
    <row r="38" spans="1:12" ht="19" customHeight="1" x14ac:dyDescent="0.2">
      <c r="A38" s="8">
        <f>kategorie!L36</f>
        <v>28</v>
      </c>
      <c r="B38" s="8" t="str">
        <f>kategorie!B36</f>
        <v>HOVORKA Martin</v>
      </c>
      <c r="C38" s="8">
        <f>kategorie!C36</f>
        <v>327898</v>
      </c>
      <c r="D38" s="40">
        <f>kategorie!D36</f>
        <v>1994</v>
      </c>
      <c r="E38" s="8" t="str">
        <f>kategorie!E36</f>
        <v>KŘP Ústeckého kraje</v>
      </c>
      <c r="F38" s="40" t="str">
        <f>kategorie!J36</f>
        <v>MI</v>
      </c>
      <c r="G38" s="86">
        <f>STRELBA1!O38</f>
        <v>4</v>
      </c>
      <c r="H38" s="86">
        <f>STRELBA2!M38</f>
        <v>5</v>
      </c>
      <c r="I38" s="96"/>
      <c r="J38" s="132">
        <f t="shared" si="4"/>
        <v>9</v>
      </c>
      <c r="K38" s="30">
        <f>IF(I38="A",12,IF(J38="","",RANK(J38,J37:J48,1)))</f>
        <v>4</v>
      </c>
      <c r="L38" s="34">
        <f t="shared" ref="L38:L48" si="5">IF(K38=1,"0",K38)</f>
        <v>4</v>
      </c>
    </row>
    <row r="39" spans="1:12" ht="19" customHeight="1" x14ac:dyDescent="0.2">
      <c r="A39" s="8">
        <f>kategorie!L37</f>
        <v>29</v>
      </c>
      <c r="B39" s="8" t="str">
        <f>kategorie!B37</f>
        <v>HRDINA Pavel</v>
      </c>
      <c r="C39" s="8">
        <f>kategorie!C37</f>
        <v>320576</v>
      </c>
      <c r="D39" s="40">
        <f>kategorie!D37</f>
        <v>1988</v>
      </c>
      <c r="E39" s="8" t="str">
        <f>kategorie!E37</f>
        <v>KŘP Královéhradeckého kraje</v>
      </c>
      <c r="F39" s="40" t="str">
        <f>kategorie!J37</f>
        <v>MI</v>
      </c>
      <c r="G39" s="86">
        <f>STRELBA1!O39</f>
        <v>5</v>
      </c>
      <c r="H39" s="86">
        <f>STRELBA2!M39</f>
        <v>1</v>
      </c>
      <c r="I39" s="96"/>
      <c r="J39" s="132">
        <f t="shared" si="4"/>
        <v>6</v>
      </c>
      <c r="K39" s="30">
        <f>IF(I39="A",12,IF(J39="","",RANK(J39,J37:J48,1)))</f>
        <v>2</v>
      </c>
      <c r="L39" s="34">
        <f t="shared" si="5"/>
        <v>2</v>
      </c>
    </row>
    <row r="40" spans="1:12" ht="19" customHeight="1" x14ac:dyDescent="0.2">
      <c r="A40" s="8">
        <f>kategorie!L38</f>
        <v>30</v>
      </c>
      <c r="B40" s="8" t="str">
        <f>kategorie!B38</f>
        <v>JANEČEK Ondřej</v>
      </c>
      <c r="C40" s="8">
        <f>kategorie!C38</f>
        <v>326782</v>
      </c>
      <c r="D40" s="40">
        <f>kategorie!D38</f>
        <v>1990</v>
      </c>
      <c r="E40" s="8" t="str">
        <f>kategorie!E38</f>
        <v>KŘP Plzeňského kraje</v>
      </c>
      <c r="F40" s="40" t="str">
        <f>kategorie!J38</f>
        <v>MI</v>
      </c>
      <c r="G40" s="86">
        <f>STRELBA1!O40</f>
        <v>9</v>
      </c>
      <c r="H40" s="86">
        <f>STRELBA2!M40</f>
        <v>10</v>
      </c>
      <c r="I40" s="96"/>
      <c r="J40" s="132">
        <f t="shared" si="4"/>
        <v>19</v>
      </c>
      <c r="K40" s="30">
        <f>IF(I40="A",12,IF(J40="","",RANK(J40,J37:J48,1)))</f>
        <v>10</v>
      </c>
      <c r="L40" s="34">
        <f t="shared" si="5"/>
        <v>10</v>
      </c>
    </row>
    <row r="41" spans="1:12" ht="19" customHeight="1" x14ac:dyDescent="0.2">
      <c r="A41" s="8">
        <f>kategorie!L39</f>
        <v>31</v>
      </c>
      <c r="B41" s="8" t="str">
        <f>kategorie!B39</f>
        <v>PETROŠ René</v>
      </c>
      <c r="C41" s="8">
        <f>kategorie!C39</f>
        <v>327088</v>
      </c>
      <c r="D41" s="40">
        <f>kategorie!D39</f>
        <v>1992</v>
      </c>
      <c r="E41" s="8" t="str">
        <f>kategorie!E39</f>
        <v>KŘP Moravskoslezského kraje</v>
      </c>
      <c r="F41" s="40" t="str">
        <f>kategorie!J39</f>
        <v>MI</v>
      </c>
      <c r="G41" s="86">
        <f>STRELBA1!O41</f>
        <v>6</v>
      </c>
      <c r="H41" s="86">
        <f>STRELBA2!M41</f>
        <v>6</v>
      </c>
      <c r="I41" s="96"/>
      <c r="J41" s="132">
        <f t="shared" si="4"/>
        <v>12</v>
      </c>
      <c r="K41" s="30">
        <f>IF(I41="A",12,IF(J41="","",RANK(J41,J37:J48,1)))</f>
        <v>7</v>
      </c>
      <c r="L41" s="34">
        <f t="shared" si="5"/>
        <v>7</v>
      </c>
    </row>
    <row r="42" spans="1:12" ht="19" customHeight="1" x14ac:dyDescent="0.2">
      <c r="A42" s="8">
        <f>kategorie!L40</f>
        <v>32</v>
      </c>
      <c r="B42" s="8" t="str">
        <f>kategorie!B40</f>
        <v>MICHALÍK Lukáš</v>
      </c>
      <c r="C42" s="8">
        <f>kategorie!C40</f>
        <v>326560</v>
      </c>
      <c r="D42" s="40">
        <f>kategorie!D40</f>
        <v>1989</v>
      </c>
      <c r="E42" s="8" t="str">
        <f>kategorie!E40</f>
        <v>KŘP Jihočeského kraje</v>
      </c>
      <c r="F42" s="40" t="str">
        <f>kategorie!J40</f>
        <v>MI</v>
      </c>
      <c r="G42" s="86">
        <f>STRELBA1!O42</f>
        <v>8</v>
      </c>
      <c r="H42" s="86">
        <f>STRELBA2!M42</f>
        <v>9</v>
      </c>
      <c r="I42" s="96"/>
      <c r="J42" s="132">
        <f t="shared" si="4"/>
        <v>17</v>
      </c>
      <c r="K42" s="30">
        <f>IF(I42="A",12,IF(J42="","",RANK(J42,J37:J48,1)))</f>
        <v>9</v>
      </c>
      <c r="L42" s="34">
        <f t="shared" si="5"/>
        <v>9</v>
      </c>
    </row>
    <row r="43" spans="1:12" ht="19" customHeight="1" x14ac:dyDescent="0.2">
      <c r="A43" s="8">
        <f>kategorie!L41</f>
        <v>33</v>
      </c>
      <c r="B43" s="8" t="str">
        <f>kategorie!B41</f>
        <v>NĚMEC Tomáš</v>
      </c>
      <c r="C43" s="8">
        <f>kategorie!C41</f>
        <v>319228</v>
      </c>
      <c r="D43" s="40">
        <f>kategorie!D41</f>
        <v>1987</v>
      </c>
      <c r="E43" s="8" t="str">
        <f>kategorie!E41</f>
        <v>KŘP Olomouckého kraje</v>
      </c>
      <c r="F43" s="40" t="str">
        <f>kategorie!J41</f>
        <v>MI</v>
      </c>
      <c r="G43" s="86">
        <f>STRELBA1!O43</f>
        <v>2</v>
      </c>
      <c r="H43" s="86">
        <f>STRELBA2!M43</f>
        <v>3</v>
      </c>
      <c r="I43" s="96"/>
      <c r="J43" s="132">
        <f t="shared" si="4"/>
        <v>5</v>
      </c>
      <c r="K43" s="30">
        <f>IF(I43="A",12,IF(J43="","",RANK(J43,J37:J48,1)))</f>
        <v>1</v>
      </c>
      <c r="L43" s="34" t="str">
        <f t="shared" si="5"/>
        <v>0</v>
      </c>
    </row>
    <row r="44" spans="1:12" ht="19" customHeight="1" x14ac:dyDescent="0.2">
      <c r="A44" s="8">
        <f>kategorie!L42</f>
        <v>34</v>
      </c>
      <c r="B44" s="8" t="str">
        <f>kategorie!B42</f>
        <v>NEUBERGER Marcel</v>
      </c>
      <c r="C44" s="8">
        <f>kategorie!C42</f>
        <v>325219</v>
      </c>
      <c r="D44" s="40">
        <f>kategorie!D42</f>
        <v>1990</v>
      </c>
      <c r="E44" s="8" t="str">
        <f>kategorie!E42</f>
        <v>KŘP hlavního m.Prahy</v>
      </c>
      <c r="F44" s="40" t="str">
        <f>kategorie!J42</f>
        <v>MI</v>
      </c>
      <c r="G44" s="86">
        <f>STRELBA1!O44</f>
        <v>1</v>
      </c>
      <c r="H44" s="86">
        <f>STRELBA2!M44</f>
        <v>7</v>
      </c>
      <c r="I44" s="96"/>
      <c r="J44" s="132">
        <f t="shared" si="4"/>
        <v>8</v>
      </c>
      <c r="K44" s="30">
        <f>IF(I44="A",12,IF(J44="","",RANK(J44,J37:J48,1)))</f>
        <v>3</v>
      </c>
      <c r="L44" s="34">
        <f t="shared" si="5"/>
        <v>3</v>
      </c>
    </row>
    <row r="45" spans="1:12" ht="19" customHeight="1" x14ac:dyDescent="0.2">
      <c r="A45" s="8">
        <f>kategorie!L43</f>
        <v>35</v>
      </c>
      <c r="B45" s="8" t="str">
        <f>kategorie!B43</f>
        <v>PETRŽELA Ondřej</v>
      </c>
      <c r="C45" s="8">
        <f>kategorie!C43</f>
        <v>327093</v>
      </c>
      <c r="D45" s="40">
        <f>kategorie!D43</f>
        <v>1989</v>
      </c>
      <c r="E45" s="8" t="str">
        <f>kategorie!E43</f>
        <v>KŘP Olomouckého kraje</v>
      </c>
      <c r="F45" s="40" t="str">
        <f>kategorie!J43</f>
        <v>MI</v>
      </c>
      <c r="G45" s="86">
        <f>STRELBA1!O45</f>
        <v>10</v>
      </c>
      <c r="H45" s="86">
        <f>STRELBA2!M45</f>
        <v>4</v>
      </c>
      <c r="I45" s="96"/>
      <c r="J45" s="132">
        <f t="shared" si="4"/>
        <v>14</v>
      </c>
      <c r="K45" s="30">
        <f>IF(I45="A",12,IF(J45="","",RANK(J45,J37:J48,1)))</f>
        <v>8</v>
      </c>
      <c r="L45" s="34">
        <f t="shared" si="5"/>
        <v>8</v>
      </c>
    </row>
    <row r="46" spans="1:12" ht="19" customHeight="1" x14ac:dyDescent="0.2">
      <c r="A46" s="8">
        <f>kategorie!L44</f>
        <v>36</v>
      </c>
      <c r="B46" s="8" t="str">
        <f>kategorie!B44</f>
        <v>ŠEBEK Stanislav</v>
      </c>
      <c r="C46" s="8">
        <f>kategorie!C44</f>
        <v>327857</v>
      </c>
      <c r="D46" s="40">
        <f>kategorie!D44</f>
        <v>1994</v>
      </c>
      <c r="E46" s="8" t="str">
        <f>kategorie!E44</f>
        <v>KŘP Olomouckého kraje</v>
      </c>
      <c r="F46" s="40" t="str">
        <f>kategorie!J44</f>
        <v>MI</v>
      </c>
      <c r="G46" s="86">
        <f>STRELBA1!O46</f>
        <v>3</v>
      </c>
      <c r="H46" s="86">
        <f>STRELBA2!M46</f>
        <v>8</v>
      </c>
      <c r="I46" s="96"/>
      <c r="J46" s="132">
        <f t="shared" si="4"/>
        <v>11</v>
      </c>
      <c r="K46" s="30">
        <f>IF(I46="A",12,IF(J46="","",RANK(J46,J37:J48,1)))</f>
        <v>6</v>
      </c>
      <c r="L46" s="34">
        <f t="shared" si="5"/>
        <v>6</v>
      </c>
    </row>
    <row r="47" spans="1:12" s="81" customFormat="1" ht="19" customHeight="1" x14ac:dyDescent="0.2">
      <c r="A47" s="76">
        <f>kategorie!L45</f>
        <v>37</v>
      </c>
      <c r="B47" s="76" t="str">
        <f>kategorie!B45</f>
        <v>VÍTEK Miroslav</v>
      </c>
      <c r="C47" s="76">
        <f>kategorie!C45</f>
        <v>326681</v>
      </c>
      <c r="D47" s="77">
        <f>kategorie!D45</f>
        <v>1989</v>
      </c>
      <c r="E47" s="76" t="str">
        <f>kategorie!E45</f>
        <v>KŘP Ústeckého kraje</v>
      </c>
      <c r="F47" s="77" t="str">
        <f>kategorie!J45</f>
        <v>MI</v>
      </c>
      <c r="G47" s="98">
        <f>STRELBA1!O47</f>
        <v>12</v>
      </c>
      <c r="H47" s="98">
        <f>STRELBA2!M47</f>
        <v>12</v>
      </c>
      <c r="I47" s="99" t="s">
        <v>168</v>
      </c>
      <c r="J47" s="132" t="str">
        <f t="shared" si="4"/>
        <v/>
      </c>
      <c r="K47" s="100">
        <f>IF(I47="A",12,IF(J47="","",RANK(J47,J37:J48,1)))</f>
        <v>12</v>
      </c>
      <c r="L47" s="78">
        <f t="shared" si="5"/>
        <v>12</v>
      </c>
    </row>
    <row r="48" spans="1:12" ht="19" customHeight="1" x14ac:dyDescent="0.2">
      <c r="A48" s="8">
        <f>kategorie!L46</f>
        <v>38</v>
      </c>
      <c r="B48" s="8" t="str">
        <f>kategorie!B46</f>
        <v>VOLENEC Antonín</v>
      </c>
      <c r="C48" s="8">
        <f>kategorie!C46</f>
        <v>316383</v>
      </c>
      <c r="D48" s="40">
        <f>kategorie!D46</f>
        <v>1987</v>
      </c>
      <c r="E48" s="8" t="str">
        <f>kategorie!E46</f>
        <v>KŘP Středočeského kraje</v>
      </c>
      <c r="F48" s="40" t="str">
        <f>kategorie!J46</f>
        <v>MI</v>
      </c>
      <c r="G48" s="86">
        <f>STRELBA1!O48</f>
        <v>7</v>
      </c>
      <c r="H48" s="86">
        <f>STRELBA2!M48</f>
        <v>2</v>
      </c>
      <c r="I48" s="96"/>
      <c r="J48" s="132">
        <f t="shared" si="4"/>
        <v>9</v>
      </c>
      <c r="K48" s="30">
        <v>5</v>
      </c>
      <c r="L48" s="34">
        <f t="shared" si="5"/>
        <v>5</v>
      </c>
    </row>
    <row r="51" spans="1:12" s="42" customFormat="1" ht="17" x14ac:dyDescent="0.25">
      <c r="A51" s="42" t="s">
        <v>166</v>
      </c>
      <c r="D51" s="43"/>
      <c r="E51" s="42" t="s">
        <v>180</v>
      </c>
      <c r="F51" s="43"/>
      <c r="G51" s="85"/>
      <c r="H51" s="85"/>
      <c r="I51" s="94"/>
      <c r="J51" s="131"/>
      <c r="K51" s="45"/>
      <c r="L51" s="46"/>
    </row>
    <row r="52" spans="1:12" s="89" customFormat="1" ht="30" x14ac:dyDescent="0.2">
      <c r="A52" s="88" t="s">
        <v>157</v>
      </c>
      <c r="B52" s="88" t="s">
        <v>43</v>
      </c>
      <c r="C52" s="88" t="s">
        <v>41</v>
      </c>
      <c r="D52" s="37" t="s">
        <v>44</v>
      </c>
      <c r="E52" s="88" t="s">
        <v>45</v>
      </c>
      <c r="F52" s="37" t="s">
        <v>0</v>
      </c>
      <c r="G52" s="39" t="s">
        <v>181</v>
      </c>
      <c r="H52" s="39" t="s">
        <v>183</v>
      </c>
      <c r="I52" s="95" t="s">
        <v>156</v>
      </c>
      <c r="J52" s="74" t="s">
        <v>182</v>
      </c>
      <c r="K52" s="37" t="s">
        <v>154</v>
      </c>
      <c r="L52" s="37" t="s">
        <v>153</v>
      </c>
    </row>
    <row r="53" spans="1:12" ht="19" customHeight="1" x14ac:dyDescent="0.2">
      <c r="A53" s="8">
        <f>kategorie!L50</f>
        <v>39</v>
      </c>
      <c r="B53" s="8" t="str">
        <f>kategorie!B50</f>
        <v>BENDOVÁ Kristýna</v>
      </c>
      <c r="C53" s="8">
        <f>kategorie!C50</f>
        <v>326402</v>
      </c>
      <c r="D53" s="40">
        <f>kategorie!D50</f>
        <v>1988</v>
      </c>
      <c r="E53" s="8" t="str">
        <f>kategorie!E50</f>
        <v>KŘP Plzeňského kraje</v>
      </c>
      <c r="F53" s="40" t="str">
        <f>kategorie!J50</f>
        <v>Z</v>
      </c>
      <c r="G53" s="86">
        <f>STRELBA1!O53</f>
        <v>10</v>
      </c>
      <c r="H53" s="86">
        <f>STRELBA2!M53</f>
        <v>11</v>
      </c>
      <c r="I53" s="96"/>
      <c r="J53" s="132">
        <f>IF(I53="A","",G53+H53)</f>
        <v>21</v>
      </c>
      <c r="K53" s="30">
        <f>IF(I53="A",14,IF(J53="","",RANK(J53,J53:J66,1)))</f>
        <v>11</v>
      </c>
      <c r="L53" s="34">
        <f>IF(K53=1,"0",K53)</f>
        <v>11</v>
      </c>
    </row>
    <row r="54" spans="1:12" s="81" customFormat="1" ht="19" customHeight="1" x14ac:dyDescent="0.2">
      <c r="A54" s="76">
        <f>kategorie!L51</f>
        <v>40</v>
      </c>
      <c r="B54" s="76" t="str">
        <f>kategorie!B51</f>
        <v>BLÍNOVÁ Lucie</v>
      </c>
      <c r="C54" s="76">
        <f>kategorie!C51</f>
        <v>308142</v>
      </c>
      <c r="D54" s="77">
        <f>kategorie!D51</f>
        <v>1980</v>
      </c>
      <c r="E54" s="76" t="str">
        <f>kategorie!E51</f>
        <v>KŘP Ústeckého kraje</v>
      </c>
      <c r="F54" s="77" t="str">
        <f>kategorie!J51</f>
        <v>Z</v>
      </c>
      <c r="G54" s="98">
        <f>STRELBA1!O54</f>
        <v>14</v>
      </c>
      <c r="H54" s="98">
        <f>STRELBA2!M54</f>
        <v>14</v>
      </c>
      <c r="I54" s="99" t="s">
        <v>168</v>
      </c>
      <c r="J54" s="133" t="str">
        <f>IF(I54="A","",G54+H54)</f>
        <v/>
      </c>
      <c r="K54" s="100">
        <f>IF(I54="A",14,IF(J54="","",RANK(J54,J53:J66,1)))</f>
        <v>14</v>
      </c>
      <c r="L54" s="78">
        <f t="shared" ref="L54:L65" si="6">IF(K54=1,"0",K54)</f>
        <v>14</v>
      </c>
    </row>
    <row r="55" spans="1:12" ht="19" customHeight="1" x14ac:dyDescent="0.2">
      <c r="A55" s="8">
        <f>kategorie!L52</f>
        <v>41</v>
      </c>
      <c r="B55" s="8" t="str">
        <f>kategorie!B52</f>
        <v>CACKOVÁ Jaroslava</v>
      </c>
      <c r="C55" s="8">
        <f>kategorie!C52</f>
        <v>328813</v>
      </c>
      <c r="D55" s="40">
        <f>kategorie!D52</f>
        <v>1990</v>
      </c>
      <c r="E55" s="8" t="str">
        <f>kategorie!E52</f>
        <v>KŘP Jihočeského kraje</v>
      </c>
      <c r="F55" s="40" t="str">
        <f>kategorie!J52</f>
        <v>Z</v>
      </c>
      <c r="G55" s="86">
        <f>STRELBA1!O55</f>
        <v>4</v>
      </c>
      <c r="H55" s="86">
        <f>STRELBA2!M55</f>
        <v>6</v>
      </c>
      <c r="I55" s="96"/>
      <c r="J55" s="132">
        <f>IF(I55="A","",G55+H55)</f>
        <v>10</v>
      </c>
      <c r="K55" s="30">
        <f>IF(I55="A",14,IF(J55="","",RANK(J55,J53:J66,1)))</f>
        <v>3</v>
      </c>
      <c r="L55" s="34">
        <f t="shared" si="6"/>
        <v>3</v>
      </c>
    </row>
    <row r="56" spans="1:12" ht="19" customHeight="1" x14ac:dyDescent="0.2">
      <c r="A56" s="8">
        <f>kategorie!L53</f>
        <v>42</v>
      </c>
      <c r="B56" s="8" t="str">
        <f>kategorie!B53</f>
        <v>DUDKOVÁ Lenka</v>
      </c>
      <c r="C56" s="8">
        <f>kategorie!C53</f>
        <v>325250</v>
      </c>
      <c r="D56" s="40">
        <f>kategorie!D53</f>
        <v>1985</v>
      </c>
      <c r="E56" s="8" t="str">
        <f>kategorie!E53</f>
        <v>KŘP hlavního m.Prahy</v>
      </c>
      <c r="F56" s="40" t="str">
        <f>kategorie!J53</f>
        <v>Z</v>
      </c>
      <c r="G56" s="86">
        <f>STRELBA1!O56</f>
        <v>13</v>
      </c>
      <c r="H56" s="86">
        <f>STRELBA2!M56</f>
        <v>12</v>
      </c>
      <c r="I56" s="96"/>
      <c r="J56" s="132">
        <f t="shared" ref="J56:J65" si="7">IF(I56="A","",G56+H56)</f>
        <v>25</v>
      </c>
      <c r="K56" s="30">
        <v>13</v>
      </c>
      <c r="L56" s="34">
        <f t="shared" si="6"/>
        <v>13</v>
      </c>
    </row>
    <row r="57" spans="1:12" ht="19" customHeight="1" x14ac:dyDescent="0.2">
      <c r="A57" s="8">
        <f>kategorie!L54</f>
        <v>43</v>
      </c>
      <c r="B57" s="8" t="str">
        <f>kategorie!B54</f>
        <v>HLOUŠKOVÁ Marcela</v>
      </c>
      <c r="C57" s="8">
        <f>kategorie!C54</f>
        <v>316885</v>
      </c>
      <c r="D57" s="40">
        <f>kategorie!D54</f>
        <v>1974</v>
      </c>
      <c r="E57" s="8" t="str">
        <f>kategorie!E54</f>
        <v>KŘ Olomouckého kraje</v>
      </c>
      <c r="F57" s="40" t="str">
        <f>kategorie!J54</f>
        <v>Z</v>
      </c>
      <c r="G57" s="86">
        <f>STRELBA1!O57</f>
        <v>5</v>
      </c>
      <c r="H57" s="86">
        <f>STRELBA2!M57</f>
        <v>7</v>
      </c>
      <c r="I57" s="96"/>
      <c r="J57" s="132">
        <f t="shared" si="7"/>
        <v>12</v>
      </c>
      <c r="K57" s="30">
        <f>IF(I57="A",14,IF(J57="","",RANK(J57,J53:J66,1)))</f>
        <v>6</v>
      </c>
      <c r="L57" s="34">
        <f t="shared" si="6"/>
        <v>6</v>
      </c>
    </row>
    <row r="58" spans="1:12" ht="19" customHeight="1" x14ac:dyDescent="0.2">
      <c r="A58" s="8">
        <f>kategorie!L55</f>
        <v>44</v>
      </c>
      <c r="B58" s="8" t="str">
        <f>kategorie!B55</f>
        <v>MATĚJKOVÁ Tereza</v>
      </c>
      <c r="C58" s="8">
        <f>kategorie!C55</f>
        <v>327321</v>
      </c>
      <c r="D58" s="40">
        <f>kategorie!D55</f>
        <v>1985</v>
      </c>
      <c r="E58" s="8" t="str">
        <f>kategorie!E55</f>
        <v>KŘP Jihomoravského kraje</v>
      </c>
      <c r="F58" s="40" t="str">
        <f>kategorie!J55</f>
        <v>Z</v>
      </c>
      <c r="G58" s="86">
        <f>STRELBA1!O58</f>
        <v>2</v>
      </c>
      <c r="H58" s="86">
        <f>STRELBA2!M58</f>
        <v>1</v>
      </c>
      <c r="I58" s="96"/>
      <c r="J58" s="132">
        <f t="shared" si="7"/>
        <v>3</v>
      </c>
      <c r="K58" s="30">
        <v>2</v>
      </c>
      <c r="L58" s="34">
        <f t="shared" si="6"/>
        <v>2</v>
      </c>
    </row>
    <row r="59" spans="1:12" ht="19" customHeight="1" x14ac:dyDescent="0.2">
      <c r="A59" s="8">
        <f>kategorie!L56</f>
        <v>45</v>
      </c>
      <c r="B59" s="8" t="str">
        <f>kategorie!B56</f>
        <v>MIKEŠOVÁ Věra</v>
      </c>
      <c r="C59" s="8">
        <f>kategorie!C56</f>
        <v>328317</v>
      </c>
      <c r="D59" s="40">
        <f>kategorie!D56</f>
        <v>1990</v>
      </c>
      <c r="E59" s="8" t="str">
        <f>kategorie!E56</f>
        <v>KŘP Jihočeského kraje</v>
      </c>
      <c r="F59" s="40" t="str">
        <f>kategorie!J56</f>
        <v>Z</v>
      </c>
      <c r="G59" s="86">
        <f>STRELBA1!O59</f>
        <v>11</v>
      </c>
      <c r="H59" s="86">
        <f>STRELBA2!M59</f>
        <v>8</v>
      </c>
      <c r="I59" s="96"/>
      <c r="J59" s="132">
        <f t="shared" si="7"/>
        <v>19</v>
      </c>
      <c r="K59" s="30">
        <f>IF(I59="A",14,IF(J59="","",RANK(J59,J53:J66,1)))</f>
        <v>10</v>
      </c>
      <c r="L59" s="34">
        <f t="shared" si="6"/>
        <v>10</v>
      </c>
    </row>
    <row r="60" spans="1:12" ht="19" customHeight="1" x14ac:dyDescent="0.2">
      <c r="A60" s="8">
        <f>kategorie!L57</f>
        <v>46</v>
      </c>
      <c r="B60" s="8" t="str">
        <f>kategorie!B57</f>
        <v>MOJDLOVÁ Lucie</v>
      </c>
      <c r="C60" s="8">
        <f>kategorie!C57</f>
        <v>326338</v>
      </c>
      <c r="D60" s="40">
        <f>kategorie!D57</f>
        <v>1990</v>
      </c>
      <c r="E60" s="8" t="str">
        <f>kategorie!E57</f>
        <v>KŘP Středočeského kraje</v>
      </c>
      <c r="F60" s="40" t="str">
        <f>kategorie!J57</f>
        <v>Z</v>
      </c>
      <c r="G60" s="86">
        <f>STRELBA1!O60</f>
        <v>12</v>
      </c>
      <c r="H60" s="86">
        <f>STRELBA2!M60</f>
        <v>13</v>
      </c>
      <c r="I60" s="96"/>
      <c r="J60" s="132">
        <f t="shared" si="7"/>
        <v>25</v>
      </c>
      <c r="K60" s="30">
        <f>IF(I60="A",14,IF(J60="","",RANK(J60,J53:J66,1)))</f>
        <v>12</v>
      </c>
      <c r="L60" s="34">
        <f t="shared" si="6"/>
        <v>12</v>
      </c>
    </row>
    <row r="61" spans="1:12" ht="19" customHeight="1" x14ac:dyDescent="0.2">
      <c r="A61" s="8">
        <f>kategorie!L58</f>
        <v>47</v>
      </c>
      <c r="B61" s="8" t="str">
        <f>kategorie!B58</f>
        <v>PETRÁČKOVÁ Adéla</v>
      </c>
      <c r="C61" s="8">
        <f>kategorie!C58</f>
        <v>327649</v>
      </c>
      <c r="D61" s="40">
        <f>kategorie!D58</f>
        <v>1994</v>
      </c>
      <c r="E61" s="8" t="str">
        <f>kategorie!E58</f>
        <v>KŘP Královéhradeckého kraje</v>
      </c>
      <c r="F61" s="40" t="str">
        <f>kategorie!J58</f>
        <v>Z</v>
      </c>
      <c r="G61" s="86">
        <f>STRELBA1!O61</f>
        <v>7</v>
      </c>
      <c r="H61" s="86">
        <f>STRELBA2!M61</f>
        <v>3</v>
      </c>
      <c r="I61" s="96"/>
      <c r="J61" s="132">
        <f t="shared" si="7"/>
        <v>10</v>
      </c>
      <c r="K61" s="30">
        <v>4</v>
      </c>
      <c r="L61" s="34">
        <f t="shared" si="6"/>
        <v>4</v>
      </c>
    </row>
    <row r="62" spans="1:12" ht="19" customHeight="1" x14ac:dyDescent="0.2">
      <c r="A62" s="8">
        <f>kategorie!L59</f>
        <v>48</v>
      </c>
      <c r="B62" s="8" t="str">
        <f>kategorie!B59</f>
        <v>PLHÁKOVÁ Dominika</v>
      </c>
      <c r="C62" s="8">
        <f>kategorie!C59</f>
        <v>326096</v>
      </c>
      <c r="D62" s="40">
        <f>kategorie!D59</f>
        <v>1991</v>
      </c>
      <c r="E62" s="8" t="str">
        <f>kategorie!E59</f>
        <v>KŘP Středočeského kraje</v>
      </c>
      <c r="F62" s="40" t="str">
        <f>kategorie!J59</f>
        <v>Z</v>
      </c>
      <c r="G62" s="86">
        <f>STRELBA1!O62</f>
        <v>6</v>
      </c>
      <c r="H62" s="86">
        <f>STRELBA2!M62</f>
        <v>5</v>
      </c>
      <c r="I62" s="96"/>
      <c r="J62" s="132">
        <f t="shared" si="7"/>
        <v>11</v>
      </c>
      <c r="K62" s="30">
        <f>IF(I62="A",14,IF(J62="","",RANK(J62,J53:J66,1)))</f>
        <v>5</v>
      </c>
      <c r="L62" s="34">
        <f t="shared" si="6"/>
        <v>5</v>
      </c>
    </row>
    <row r="63" spans="1:12" ht="19" customHeight="1" x14ac:dyDescent="0.2">
      <c r="A63" s="8">
        <f>kategorie!L60</f>
        <v>49</v>
      </c>
      <c r="B63" s="8" t="str">
        <f>kategorie!B60</f>
        <v>PROCHÁZKOVÁ Patricie</v>
      </c>
      <c r="C63" s="8">
        <f>kategorie!C60</f>
        <v>325592</v>
      </c>
      <c r="D63" s="40">
        <f>kategorie!D60</f>
        <v>1984</v>
      </c>
      <c r="E63" s="8" t="str">
        <f>kategorie!E60</f>
        <v>KŘP Plzeňského kraje</v>
      </c>
      <c r="F63" s="40" t="str">
        <f>kategorie!J60</f>
        <v>Z</v>
      </c>
      <c r="G63" s="86">
        <f>STRELBA1!O63</f>
        <v>3</v>
      </c>
      <c r="H63" s="86">
        <f>STRELBA2!M63</f>
        <v>10</v>
      </c>
      <c r="I63" s="96"/>
      <c r="J63" s="132">
        <f t="shared" si="7"/>
        <v>13</v>
      </c>
      <c r="K63" s="30">
        <f>IF(I63="A",14,IF(J63="","",RANK(J63,J53:J66,1)))</f>
        <v>8</v>
      </c>
      <c r="L63" s="34">
        <f t="shared" si="6"/>
        <v>8</v>
      </c>
    </row>
    <row r="64" spans="1:12" ht="19" customHeight="1" x14ac:dyDescent="0.2">
      <c r="A64" s="8">
        <f>kategorie!L61</f>
        <v>50</v>
      </c>
      <c r="B64" s="8" t="str">
        <f>kategorie!B61</f>
        <v>SCHUBERTOVÁ Jana</v>
      </c>
      <c r="C64" s="8">
        <f>kategorie!C61</f>
        <v>326144</v>
      </c>
      <c r="D64" s="40">
        <f>kategorie!D61</f>
        <v>1984</v>
      </c>
      <c r="E64" s="8" t="str">
        <f>kategorie!E61</f>
        <v>KŘP Ústeckého kraje</v>
      </c>
      <c r="F64" s="40" t="str">
        <f>kategorie!J61</f>
        <v>Z</v>
      </c>
      <c r="G64" s="86">
        <f>STRELBA1!O64</f>
        <v>1</v>
      </c>
      <c r="H64" s="86">
        <f>STRELBA2!M64</f>
        <v>2</v>
      </c>
      <c r="I64" s="96"/>
      <c r="J64" s="132">
        <f t="shared" si="7"/>
        <v>3</v>
      </c>
      <c r="K64" s="30">
        <f>IF(I64="A",14,IF(J64="","",RANK(J64,J53:J66,1)))</f>
        <v>1</v>
      </c>
      <c r="L64" s="34" t="str">
        <f t="shared" si="6"/>
        <v>0</v>
      </c>
    </row>
    <row r="65" spans="1:12" ht="19" customHeight="1" x14ac:dyDescent="0.2">
      <c r="A65" s="8">
        <f>kategorie!L62</f>
        <v>51</v>
      </c>
      <c r="B65" s="8" t="str">
        <f>kategorie!B62</f>
        <v>TUČKOVÁ Dagmar</v>
      </c>
      <c r="C65" s="8">
        <f>kategorie!C62</f>
        <v>325260</v>
      </c>
      <c r="D65" s="40">
        <f>kategorie!D62</f>
        <v>1986</v>
      </c>
      <c r="E65" s="8" t="str">
        <f>kategorie!E62</f>
        <v>KŘP hlavního m.Prahy</v>
      </c>
      <c r="F65" s="40" t="str">
        <f>kategorie!J62</f>
        <v>Z</v>
      </c>
      <c r="G65" s="86">
        <f>STRELBA1!O65</f>
        <v>9</v>
      </c>
      <c r="H65" s="86">
        <f>STRELBA2!M65</f>
        <v>9</v>
      </c>
      <c r="I65" s="96"/>
      <c r="J65" s="132">
        <f t="shared" si="7"/>
        <v>18</v>
      </c>
      <c r="K65" s="30">
        <f>IF(I65="A",14,IF(J65="","",RANK(J65,J53:J66,1)))</f>
        <v>9</v>
      </c>
      <c r="L65" s="34">
        <f t="shared" si="6"/>
        <v>9</v>
      </c>
    </row>
    <row r="66" spans="1:12" ht="19" customHeight="1" x14ac:dyDescent="0.2">
      <c r="A66" s="8">
        <f>kategorie!L63</f>
        <v>52</v>
      </c>
      <c r="B66" s="8" t="str">
        <f>kategorie!B63</f>
        <v>VAHALOVÁ Adéla</v>
      </c>
      <c r="C66" s="8">
        <f>kategorie!C63</f>
        <v>329754</v>
      </c>
      <c r="D66" s="40">
        <f>kategorie!D63</f>
        <v>1989</v>
      </c>
      <c r="E66" s="8" t="str">
        <f>kategorie!E63</f>
        <v>KŘP Moravskoslezského kraje</v>
      </c>
      <c r="F66" s="40" t="str">
        <f>kategorie!J63</f>
        <v>Z</v>
      </c>
      <c r="G66" s="86">
        <f>STRELBA1!O66</f>
        <v>8</v>
      </c>
      <c r="H66" s="86">
        <f>STRELBA2!M66</f>
        <v>4</v>
      </c>
      <c r="I66" s="96"/>
      <c r="J66" s="132">
        <f t="shared" ref="J66" si="8">IF(I66="A","",G66+H66)</f>
        <v>12</v>
      </c>
      <c r="K66" s="30">
        <v>7</v>
      </c>
      <c r="L66" s="34">
        <f>IF(K66=1,"0",K66)</f>
        <v>7</v>
      </c>
    </row>
  </sheetData>
  <phoneticPr fontId="16" type="noConversion"/>
  <pageMargins left="0.7" right="0.7" top="0.78740157499999996" bottom="0.78740157499999996" header="0.3" footer="0.3"/>
  <pageSetup paperSize="9" orientation="portrait" r:id="rId1"/>
  <rowBreaks count="3" manualBreakCount="3">
    <brk id="16" max="16383" man="1"/>
    <brk id="33" max="16383" man="1"/>
    <brk id="4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 enableFormatConditionsCalculation="0"/>
  <dimension ref="A1:J66"/>
  <sheetViews>
    <sheetView topLeftCell="A19" workbookViewId="0">
      <selection activeCell="A2" sqref="A2:E2"/>
    </sheetView>
  </sheetViews>
  <sheetFormatPr baseColWidth="10" defaultColWidth="8.83203125" defaultRowHeight="15" x14ac:dyDescent="0.2"/>
  <cols>
    <col min="1" max="1" width="4.5" customWidth="1"/>
    <col min="2" max="2" width="21.5" customWidth="1"/>
    <col min="3" max="3" width="7" bestFit="1" customWidth="1"/>
    <col min="4" max="4" width="11.83203125" style="41" bestFit="1" customWidth="1"/>
    <col min="5" max="5" width="32.6640625" bestFit="1" customWidth="1"/>
    <col min="6" max="6" width="9.5" style="41" bestFit="1" customWidth="1"/>
    <col min="7" max="7" width="8.1640625" style="148" customWidth="1"/>
    <col min="8" max="8" width="9" style="33" bestFit="1" customWidth="1"/>
    <col min="9" max="9" width="7.83203125" style="73" bestFit="1" customWidth="1"/>
    <col min="10" max="10" width="6" style="70" bestFit="1" customWidth="1"/>
  </cols>
  <sheetData>
    <row r="1" spans="1:10" s="42" customFormat="1" ht="17" x14ac:dyDescent="0.25">
      <c r="A1" s="42" t="s">
        <v>165</v>
      </c>
      <c r="D1" s="43"/>
      <c r="F1" s="43"/>
      <c r="G1" s="143"/>
      <c r="H1" s="44"/>
      <c r="I1" s="71"/>
      <c r="J1" s="67"/>
    </row>
    <row r="2" spans="1:10" s="29" customFormat="1" x14ac:dyDescent="0.2">
      <c r="A2" s="30" t="str">
        <f>kategorie!L2</f>
        <v>čislo</v>
      </c>
      <c r="B2" s="30" t="str">
        <f>kategorie!B2</f>
        <v>Příjmeni a jméno</v>
      </c>
      <c r="C2" s="30" t="str">
        <f>kategorie!C2</f>
        <v>OEČ</v>
      </c>
      <c r="D2" s="36" t="str">
        <f>kategorie!D2</f>
        <v>rok narození</v>
      </c>
      <c r="E2" s="30" t="str">
        <f>kategorie!E2</f>
        <v>Útvar policie</v>
      </c>
      <c r="F2" s="36" t="s">
        <v>0</v>
      </c>
      <c r="G2" s="144" t="s">
        <v>184</v>
      </c>
      <c r="H2" s="31" t="s">
        <v>156</v>
      </c>
      <c r="I2" s="72" t="s">
        <v>154</v>
      </c>
      <c r="J2" s="68" t="s">
        <v>153</v>
      </c>
    </row>
    <row r="3" spans="1:10" ht="19" customHeight="1" x14ac:dyDescent="0.2">
      <c r="A3" s="8">
        <f>kategorie!L3</f>
        <v>1</v>
      </c>
      <c r="B3" s="8" t="str">
        <f>kategorie!B3</f>
        <v>BERAN Josef</v>
      </c>
      <c r="C3" s="8">
        <f>kategorie!C3</f>
        <v>254245</v>
      </c>
      <c r="D3" s="40">
        <f>kategorie!D3</f>
        <v>1967</v>
      </c>
      <c r="E3" s="8" t="str">
        <f>kategorie!E3</f>
        <v>KŘP Královéhradeckého kraje</v>
      </c>
      <c r="F3" s="40" t="str">
        <f>kategorie!J3</f>
        <v>MIII</v>
      </c>
      <c r="G3" s="145">
        <v>2.3020833333333334E-2</v>
      </c>
      <c r="H3" s="32"/>
      <c r="I3" s="72">
        <f>IF(CROSS!H3="A",13,IF(G3="","",RANK(G3,G3:G15,1)))</f>
        <v>12</v>
      </c>
      <c r="J3" s="69">
        <f>IF(I3=1,"0",I3)</f>
        <v>12</v>
      </c>
    </row>
    <row r="4" spans="1:10" ht="19" customHeight="1" x14ac:dyDescent="0.2">
      <c r="A4" s="8">
        <f>kategorie!L4</f>
        <v>2</v>
      </c>
      <c r="B4" s="8" t="str">
        <f>kategorie!B4</f>
        <v>BIERSKÝ Tomáš</v>
      </c>
      <c r="C4" s="8">
        <f>kategorie!C4</f>
        <v>285307</v>
      </c>
      <c r="D4" s="40">
        <f>kategorie!D4</f>
        <v>1972</v>
      </c>
      <c r="E4" s="8" t="str">
        <f>kategorie!E4</f>
        <v>KŘP Moravskoslezského kraje</v>
      </c>
      <c r="F4" s="40" t="str">
        <f>kategorie!J4</f>
        <v>MIII</v>
      </c>
      <c r="G4" s="145">
        <v>1.9282407407407408E-2</v>
      </c>
      <c r="H4" s="32"/>
      <c r="I4" s="72">
        <f>IF(CROSS!H4="A",13,IF(G4="","",RANK(G4,G3:G15,1)))</f>
        <v>7</v>
      </c>
      <c r="J4" s="69">
        <f t="shared" ref="J4:J15" si="0">IF(I4=1,"0",I4)</f>
        <v>7</v>
      </c>
    </row>
    <row r="5" spans="1:10" ht="19" customHeight="1" x14ac:dyDescent="0.2">
      <c r="A5" s="8">
        <f>kategorie!L5</f>
        <v>3</v>
      </c>
      <c r="B5" s="8" t="str">
        <f>kategorie!B5</f>
        <v>DUDEŠEK Martin</v>
      </c>
      <c r="C5" s="8">
        <f>kategorie!C5</f>
        <v>279865</v>
      </c>
      <c r="D5" s="40">
        <f>kategorie!D5</f>
        <v>1975</v>
      </c>
      <c r="E5" s="8" t="str">
        <f>kategorie!E5</f>
        <v>KŘP Olomouckého kraje</v>
      </c>
      <c r="F5" s="40" t="str">
        <f>kategorie!J5</f>
        <v>MIII</v>
      </c>
      <c r="G5" s="145">
        <v>1.7986111111111109E-2</v>
      </c>
      <c r="H5" s="32"/>
      <c r="I5" s="72">
        <f>IF(CROSS!H5="A",13,IF(G5="","",RANK(G5,G3:G15,1)))</f>
        <v>2</v>
      </c>
      <c r="J5" s="69">
        <f t="shared" si="0"/>
        <v>2</v>
      </c>
    </row>
    <row r="6" spans="1:10" ht="19" customHeight="1" x14ac:dyDescent="0.2">
      <c r="A6" s="8">
        <f>kategorie!L6</f>
        <v>4</v>
      </c>
      <c r="B6" s="8" t="str">
        <f>kategorie!B6</f>
        <v>DVOŘÁK Pavel</v>
      </c>
      <c r="C6" s="8">
        <f>kategorie!C6</f>
        <v>235937</v>
      </c>
      <c r="D6" s="40">
        <f>kategorie!D6</f>
        <v>1969</v>
      </c>
      <c r="E6" s="8" t="str">
        <f>kategorie!E6</f>
        <v>KŘP hlavního m.Prahy</v>
      </c>
      <c r="F6" s="40" t="str">
        <f>kategorie!J6</f>
        <v>MIII</v>
      </c>
      <c r="G6" s="145">
        <v>1.9722222222222221E-2</v>
      </c>
      <c r="H6" s="32"/>
      <c r="I6" s="72">
        <f>IF(CROSS!H6="A",13,IF(G6="","",RANK(G6,G3:G15,1)))</f>
        <v>8</v>
      </c>
      <c r="J6" s="69">
        <f t="shared" si="0"/>
        <v>8</v>
      </c>
    </row>
    <row r="7" spans="1:10" ht="19" customHeight="1" x14ac:dyDescent="0.2">
      <c r="A7" s="8">
        <f>kategorie!L7</f>
        <v>5</v>
      </c>
      <c r="B7" s="8" t="str">
        <f>kategorie!B7</f>
        <v>KAŠPAR Jan</v>
      </c>
      <c r="C7" s="8">
        <f>kategorie!C7</f>
        <v>256716</v>
      </c>
      <c r="D7" s="40">
        <f>kategorie!D7</f>
        <v>1973</v>
      </c>
      <c r="E7" s="8" t="str">
        <f>kategorie!E7</f>
        <v>KŘP Jihočeského kraje</v>
      </c>
      <c r="F7" s="40" t="str">
        <f>kategorie!J7</f>
        <v>MIII</v>
      </c>
      <c r="G7" s="145">
        <v>2.1828703703703701E-2</v>
      </c>
      <c r="H7" s="32"/>
      <c r="I7" s="72">
        <f>IF(CROSS!H7="A",13,IF(G7="","",RANK(G7,G3:G15,1)))</f>
        <v>11</v>
      </c>
      <c r="J7" s="69">
        <f t="shared" si="0"/>
        <v>11</v>
      </c>
    </row>
    <row r="8" spans="1:10" ht="19" customHeight="1" x14ac:dyDescent="0.2">
      <c r="A8" s="8">
        <f>kategorie!L8</f>
        <v>6</v>
      </c>
      <c r="B8" s="8" t="str">
        <f>kategorie!B8</f>
        <v>KUBŮ Milan</v>
      </c>
      <c r="C8" s="8">
        <f>kategorie!C8</f>
        <v>309302</v>
      </c>
      <c r="D8" s="40">
        <f>kategorie!D8</f>
        <v>1976</v>
      </c>
      <c r="E8" s="8" t="str">
        <f>kategorie!E8</f>
        <v>KŘP Středočeského kraje</v>
      </c>
      <c r="F8" s="40" t="str">
        <f>kategorie!J8</f>
        <v>MIII</v>
      </c>
      <c r="G8" s="145">
        <v>2.4884259259259259E-2</v>
      </c>
      <c r="H8" s="32"/>
      <c r="I8" s="72">
        <f>IF(CROSS!H8="A",13,IF(G8="","",RANK(G8,G3:G15,1)))</f>
        <v>13</v>
      </c>
      <c r="J8" s="69">
        <f t="shared" si="0"/>
        <v>13</v>
      </c>
    </row>
    <row r="9" spans="1:10" ht="19" customHeight="1" x14ac:dyDescent="0.2">
      <c r="A9" s="8">
        <f>kategorie!L9</f>
        <v>7</v>
      </c>
      <c r="B9" s="8" t="str">
        <f>kategorie!B9</f>
        <v>MATERNA Jan</v>
      </c>
      <c r="C9" s="8">
        <f>kategorie!C9</f>
        <v>254147</v>
      </c>
      <c r="D9" s="40">
        <f>kategorie!D9</f>
        <v>1971</v>
      </c>
      <c r="E9" s="8" t="str">
        <f>kategorie!E9</f>
        <v>KŘP hlavního m.Prahy</v>
      </c>
      <c r="F9" s="40" t="str">
        <f>kategorie!J9</f>
        <v>MIII</v>
      </c>
      <c r="G9" s="145">
        <v>1.7569444444444447E-2</v>
      </c>
      <c r="H9" s="32"/>
      <c r="I9" s="72">
        <f>IF(CROSS!H9="A",13,IF(G9="","",RANK(G9,G3:G15,1)))</f>
        <v>1</v>
      </c>
      <c r="J9" s="69" t="str">
        <f t="shared" si="0"/>
        <v>0</v>
      </c>
    </row>
    <row r="10" spans="1:10" ht="19" customHeight="1" x14ac:dyDescent="0.2">
      <c r="A10" s="8">
        <f>kategorie!L10</f>
        <v>8</v>
      </c>
      <c r="B10" s="8" t="str">
        <f>kategorie!B10</f>
        <v>MELÍŠEK Marek</v>
      </c>
      <c r="C10" s="8">
        <f>kategorie!C10</f>
        <v>260962</v>
      </c>
      <c r="D10" s="40">
        <f>kategorie!D10</f>
        <v>1974</v>
      </c>
      <c r="E10" s="8" t="str">
        <f>kategorie!E10</f>
        <v>KŘP Plzeňského kraje</v>
      </c>
      <c r="F10" s="40" t="str">
        <f>kategorie!J10</f>
        <v>MIII</v>
      </c>
      <c r="G10" s="145">
        <v>1.9189814814814816E-2</v>
      </c>
      <c r="H10" s="32"/>
      <c r="I10" s="72">
        <f>IF(CROSS!H10="A",13,IF(G10="","",RANK(G10,G3:G15,1)))</f>
        <v>6</v>
      </c>
      <c r="J10" s="69">
        <f t="shared" si="0"/>
        <v>6</v>
      </c>
    </row>
    <row r="11" spans="1:10" ht="19" customHeight="1" x14ac:dyDescent="0.2">
      <c r="A11" s="8">
        <f>kategorie!L11</f>
        <v>9</v>
      </c>
      <c r="B11" s="8" t="str">
        <f>kategorie!B11</f>
        <v>MRÁZEK Petr</v>
      </c>
      <c r="C11" s="8">
        <f>kategorie!C11</f>
        <v>253302</v>
      </c>
      <c r="D11" s="40">
        <f>kategorie!D11</f>
        <v>1973</v>
      </c>
      <c r="E11" s="8" t="str">
        <f>kategorie!E11</f>
        <v>KŘP Středočeského kraje</v>
      </c>
      <c r="F11" s="40" t="str">
        <f>kategorie!J11</f>
        <v>MIII</v>
      </c>
      <c r="G11" s="145">
        <v>2.0081018518518519E-2</v>
      </c>
      <c r="H11" s="32"/>
      <c r="I11" s="72">
        <f>IF(CROSS!H11="A",13,IF(G11="","",RANK(G11,G3:G15,1)))</f>
        <v>9</v>
      </c>
      <c r="J11" s="69">
        <f t="shared" si="0"/>
        <v>9</v>
      </c>
    </row>
    <row r="12" spans="1:10" ht="19" customHeight="1" x14ac:dyDescent="0.2">
      <c r="A12" s="8">
        <f>kategorie!L12</f>
        <v>10</v>
      </c>
      <c r="B12" s="8" t="str">
        <f>kategorie!B12</f>
        <v>STRNAD Pavel</v>
      </c>
      <c r="C12" s="8">
        <f>kategorie!C12</f>
        <v>256367</v>
      </c>
      <c r="D12" s="40">
        <f>kategorie!D12</f>
        <v>1969</v>
      </c>
      <c r="E12" s="8" t="str">
        <f>kategorie!E12</f>
        <v>KŘP Jihočeského kraje</v>
      </c>
      <c r="F12" s="40" t="str">
        <f>kategorie!J12</f>
        <v>MIII</v>
      </c>
      <c r="G12" s="145">
        <v>1.909722222222222E-2</v>
      </c>
      <c r="H12" s="32"/>
      <c r="I12" s="72">
        <f>IF(CROSS!H12="A",13,IF(G12="","",RANK(G12,G3:G15,1)))</f>
        <v>5</v>
      </c>
      <c r="J12" s="69">
        <f t="shared" si="0"/>
        <v>5</v>
      </c>
    </row>
    <row r="13" spans="1:10" ht="19" customHeight="1" x14ac:dyDescent="0.2">
      <c r="A13" s="8">
        <f>kategorie!L13</f>
        <v>11</v>
      </c>
      <c r="B13" s="8" t="str">
        <f>kategorie!B13</f>
        <v>TICHÁČEK Jan</v>
      </c>
      <c r="C13" s="8">
        <f>kategorie!C13</f>
        <v>267339</v>
      </c>
      <c r="D13" s="40">
        <f>kategorie!D13</f>
        <v>1974</v>
      </c>
      <c r="E13" s="8" t="str">
        <f>kategorie!E13</f>
        <v>KŘP Ústeckého kraje</v>
      </c>
      <c r="F13" s="40" t="str">
        <f>kategorie!J13</f>
        <v>MIII</v>
      </c>
      <c r="G13" s="145">
        <v>1.8263888888888889E-2</v>
      </c>
      <c r="H13" s="32"/>
      <c r="I13" s="72">
        <f>IF(CROSS!H13="A",13,IF(G13="","",RANK(G13,G3:G15,1)))</f>
        <v>3</v>
      </c>
      <c r="J13" s="69">
        <f t="shared" si="0"/>
        <v>3</v>
      </c>
    </row>
    <row r="14" spans="1:10" ht="19" customHeight="1" x14ac:dyDescent="0.2">
      <c r="A14" s="8">
        <f>kategorie!L14</f>
        <v>12</v>
      </c>
      <c r="B14" s="8" t="str">
        <f>kategorie!B14</f>
        <v>URBAN Tomáš</v>
      </c>
      <c r="C14" s="8">
        <f>kategorie!C14</f>
        <v>304098</v>
      </c>
      <c r="D14" s="40">
        <f>kategorie!D14</f>
        <v>1974</v>
      </c>
      <c r="E14" s="8" t="str">
        <f>kategorie!E14</f>
        <v>KŘP Jihomoravského kraje</v>
      </c>
      <c r="F14" s="40" t="str">
        <f>kategorie!J14</f>
        <v>MIII</v>
      </c>
      <c r="G14" s="145">
        <v>2.1377314814814818E-2</v>
      </c>
      <c r="H14" s="32"/>
      <c r="I14" s="72">
        <f>IF(CROSS!H14="A",13,IF(G14="","",RANK(G14,G3:G15,1)))</f>
        <v>10</v>
      </c>
      <c r="J14" s="69">
        <f t="shared" si="0"/>
        <v>10</v>
      </c>
    </row>
    <row r="15" spans="1:10" ht="19" customHeight="1" x14ac:dyDescent="0.2">
      <c r="A15" s="8">
        <f>kategorie!L15</f>
        <v>13</v>
      </c>
      <c r="B15" s="8" t="str">
        <f>kategorie!B15</f>
        <v>ŽIŽKA Ondřej</v>
      </c>
      <c r="C15" s="8">
        <f>kategorie!C15</f>
        <v>276282</v>
      </c>
      <c r="D15" s="40">
        <f>kategorie!D15</f>
        <v>1974</v>
      </c>
      <c r="E15" s="8" t="str">
        <f>kategorie!E15</f>
        <v>Útvar policejního vzdělávání a sl.př.</v>
      </c>
      <c r="F15" s="40" t="str">
        <f>kategorie!J15</f>
        <v>MIII</v>
      </c>
      <c r="G15" s="145">
        <v>1.8576388888888889E-2</v>
      </c>
      <c r="H15" s="32"/>
      <c r="I15" s="72">
        <f>IF(CROSS!H15="A",13,IF(G15="","",RANK(G15,G3:G15,1)))</f>
        <v>4</v>
      </c>
      <c r="J15" s="69">
        <f t="shared" si="0"/>
        <v>4</v>
      </c>
    </row>
    <row r="18" spans="1:10" s="42" customFormat="1" ht="17" x14ac:dyDescent="0.25">
      <c r="A18" s="42" t="s">
        <v>165</v>
      </c>
      <c r="D18" s="43"/>
      <c r="F18" s="43"/>
      <c r="G18" s="143"/>
      <c r="H18" s="44"/>
      <c r="I18" s="71"/>
      <c r="J18" s="67"/>
    </row>
    <row r="19" spans="1:10" s="29" customFormat="1" x14ac:dyDescent="0.2">
      <c r="A19" s="30" t="s">
        <v>157</v>
      </c>
      <c r="B19" s="30" t="s">
        <v>43</v>
      </c>
      <c r="C19" s="30" t="s">
        <v>41</v>
      </c>
      <c r="D19" s="36" t="s">
        <v>44</v>
      </c>
      <c r="E19" s="30" t="s">
        <v>45</v>
      </c>
      <c r="F19" s="36" t="s">
        <v>0</v>
      </c>
      <c r="G19" s="144" t="s">
        <v>184</v>
      </c>
      <c r="H19" s="31" t="s">
        <v>156</v>
      </c>
      <c r="I19" s="72" t="s">
        <v>154</v>
      </c>
      <c r="J19" s="68" t="s">
        <v>153</v>
      </c>
    </row>
    <row r="20" spans="1:10" ht="19" customHeight="1" x14ac:dyDescent="0.2">
      <c r="A20" s="76">
        <f>kategorie!L19</f>
        <v>14</v>
      </c>
      <c r="B20" s="76" t="str">
        <f>kategorie!B19</f>
        <v>BERÁNEK Ladislav</v>
      </c>
      <c r="C20" s="76">
        <f>kategorie!C19</f>
        <v>320162</v>
      </c>
      <c r="D20" s="77">
        <f>kategorie!D19</f>
        <v>1982</v>
      </c>
      <c r="E20" s="76" t="str">
        <f>kategorie!E19</f>
        <v>KŘP Plzeňského kraje</v>
      </c>
      <c r="F20" s="77" t="str">
        <f>kategorie!J19</f>
        <v>MII</v>
      </c>
      <c r="G20" s="146"/>
      <c r="H20" s="101" t="s">
        <v>168</v>
      </c>
      <c r="I20" s="80">
        <f>IF(CROSS!H20="A",13,IF(G20="","",RANK(G20,G20:G32,1)))</f>
        <v>13</v>
      </c>
      <c r="J20" s="79">
        <f>IF(I20=1,"0",I20)</f>
        <v>13</v>
      </c>
    </row>
    <row r="21" spans="1:10" ht="19" customHeight="1" x14ac:dyDescent="0.2">
      <c r="A21" s="8">
        <f>kategorie!L20</f>
        <v>15</v>
      </c>
      <c r="B21" s="8" t="str">
        <f>kategorie!B20</f>
        <v>BRANNÝ Michal</v>
      </c>
      <c r="C21" s="8">
        <f>kategorie!C20</f>
        <v>322682</v>
      </c>
      <c r="D21" s="40">
        <f>kategorie!D20</f>
        <v>1986</v>
      </c>
      <c r="E21" s="8" t="str">
        <f>kategorie!E20</f>
        <v>KŘP Moravskoslezského kraje</v>
      </c>
      <c r="F21" s="40" t="str">
        <f>kategorie!J20</f>
        <v>MII</v>
      </c>
      <c r="G21" s="145">
        <v>2.2673611111111113E-2</v>
      </c>
      <c r="H21" s="32"/>
      <c r="I21" s="72">
        <f>IF(CROSS!H21="A",13,IF(G21="","",RANK(G21,G20:G32,1)))</f>
        <v>2</v>
      </c>
      <c r="J21" s="69">
        <f t="shared" ref="J21:J32" si="1">IF(I21=1,"0",I21)</f>
        <v>2</v>
      </c>
    </row>
    <row r="22" spans="1:10" ht="19" customHeight="1" x14ac:dyDescent="0.2">
      <c r="A22" s="8">
        <f>kategorie!L21</f>
        <v>16</v>
      </c>
      <c r="B22" s="8" t="str">
        <f>kategorie!B21</f>
        <v>DOLANA Petr</v>
      </c>
      <c r="C22" s="8">
        <f>kategorie!C21</f>
        <v>282376</v>
      </c>
      <c r="D22" s="40">
        <f>kategorie!D21</f>
        <v>1978</v>
      </c>
      <c r="E22" s="8" t="str">
        <f>kategorie!E21</f>
        <v>KŘP hlavního m.Prahy</v>
      </c>
      <c r="F22" s="40" t="str">
        <f>kategorie!J21</f>
        <v>MII</v>
      </c>
      <c r="G22" s="145">
        <v>2.7106481481481481E-2</v>
      </c>
      <c r="H22" s="32"/>
      <c r="I22" s="72">
        <f>IF(CROSS!H22="A",13,IF(G22="","",RANK(G22,G20:G32,1)))</f>
        <v>7</v>
      </c>
      <c r="J22" s="69">
        <f t="shared" si="1"/>
        <v>7</v>
      </c>
    </row>
    <row r="23" spans="1:10" ht="19" customHeight="1" x14ac:dyDescent="0.2">
      <c r="A23" s="8">
        <f>kategorie!L22</f>
        <v>17</v>
      </c>
      <c r="B23" s="8" t="str">
        <f>kategorie!B22</f>
        <v>DRÁBIK Pavel</v>
      </c>
      <c r="C23" s="8">
        <f>kategorie!C22</f>
        <v>323779</v>
      </c>
      <c r="D23" s="40">
        <f>kategorie!D22</f>
        <v>1986</v>
      </c>
      <c r="E23" s="8" t="str">
        <f>kategorie!E22</f>
        <v>KŘP Středočeského kraje</v>
      </c>
      <c r="F23" s="40" t="str">
        <f>kategorie!J22</f>
        <v>MII</v>
      </c>
      <c r="G23" s="145">
        <v>2.6493055555555558E-2</v>
      </c>
      <c r="H23" s="32"/>
      <c r="I23" s="72">
        <f>IF(CROSS!H23="A",13,IF(G23="","",RANK(G23,G20:G32,1)))</f>
        <v>6</v>
      </c>
      <c r="J23" s="69">
        <f t="shared" si="1"/>
        <v>6</v>
      </c>
    </row>
    <row r="24" spans="1:10" ht="19" customHeight="1" x14ac:dyDescent="0.2">
      <c r="A24" s="8">
        <f>kategorie!L23</f>
        <v>18</v>
      </c>
      <c r="B24" s="8" t="str">
        <f>kategorie!B23</f>
        <v>KOUDELKA Václav</v>
      </c>
      <c r="C24" s="8">
        <f>kategorie!C23</f>
        <v>283213</v>
      </c>
      <c r="D24" s="40">
        <f>kategorie!D23</f>
        <v>1978</v>
      </c>
      <c r="E24" s="8" t="str">
        <f>kategorie!E23</f>
        <v>KŘP Královéhradeckého kraje</v>
      </c>
      <c r="F24" s="40" t="str">
        <f>kategorie!J23</f>
        <v>MII</v>
      </c>
      <c r="G24" s="145">
        <v>2.4594907407407409E-2</v>
      </c>
      <c r="H24" s="32"/>
      <c r="I24" s="72">
        <f>IF(CROSS!H24="A",13,IF(G24="","",RANK(G24,G20:G32,1)))</f>
        <v>5</v>
      </c>
      <c r="J24" s="69">
        <f t="shared" si="1"/>
        <v>5</v>
      </c>
    </row>
    <row r="25" spans="1:10" ht="19" customHeight="1" x14ac:dyDescent="0.2">
      <c r="A25" s="76">
        <f>kategorie!L24</f>
        <v>19</v>
      </c>
      <c r="B25" s="76" t="str">
        <f>kategorie!B24</f>
        <v>MENDL Petr</v>
      </c>
      <c r="C25" s="76">
        <f>kategorie!C24</f>
        <v>317757</v>
      </c>
      <c r="D25" s="77">
        <f>kategorie!D24</f>
        <v>1985</v>
      </c>
      <c r="E25" s="76" t="str">
        <f>kategorie!E24</f>
        <v>KŘP Ústeckého kraje</v>
      </c>
      <c r="F25" s="77" t="str">
        <f>kategorie!J24</f>
        <v>MII</v>
      </c>
      <c r="G25" s="146"/>
      <c r="H25" s="101" t="s">
        <v>168</v>
      </c>
      <c r="I25" s="80">
        <f>IF(CROSS!H25="A",13,IF(G25="","",RANK(G25,G20:G32,1)))</f>
        <v>13</v>
      </c>
      <c r="J25" s="79">
        <f t="shared" si="1"/>
        <v>13</v>
      </c>
    </row>
    <row r="26" spans="1:10" ht="19" customHeight="1" x14ac:dyDescent="0.2">
      <c r="A26" s="8">
        <f>kategorie!L25</f>
        <v>20</v>
      </c>
      <c r="B26" s="8" t="str">
        <f>kategorie!B25</f>
        <v>NEČAS Petr</v>
      </c>
      <c r="C26" s="8">
        <f>kategorie!C25</f>
        <v>321201</v>
      </c>
      <c r="D26" s="40">
        <f>kategorie!D25</f>
        <v>1984</v>
      </c>
      <c r="E26" s="8" t="str">
        <f>kategorie!E25</f>
        <v>KŘP Jihočeského kraje</v>
      </c>
      <c r="F26" s="40" t="str">
        <f>kategorie!J25</f>
        <v>MII</v>
      </c>
      <c r="G26" s="145">
        <v>3.1828703703703706E-2</v>
      </c>
      <c r="H26" s="32"/>
      <c r="I26" s="72">
        <f>IF(CROSS!H26="A",13,IF(G26="","",RANK(G26,G20:G32,1)))</f>
        <v>11</v>
      </c>
      <c r="J26" s="69">
        <f t="shared" si="1"/>
        <v>11</v>
      </c>
    </row>
    <row r="27" spans="1:10" ht="19" customHeight="1" x14ac:dyDescent="0.2">
      <c r="A27" s="8">
        <f>kategorie!L26</f>
        <v>21</v>
      </c>
      <c r="B27" s="8" t="str">
        <f>kategorie!B26</f>
        <v>Pokorný Čestmír</v>
      </c>
      <c r="C27" s="8">
        <f>kategorie!C26</f>
        <v>319568</v>
      </c>
      <c r="D27" s="40">
        <f>kategorie!D26</f>
        <v>1980</v>
      </c>
      <c r="E27" s="8" t="str">
        <f>kategorie!E26</f>
        <v>KŘP Středočeského kraje</v>
      </c>
      <c r="F27" s="40" t="str">
        <f>kategorie!J26</f>
        <v>MII</v>
      </c>
      <c r="G27" s="145">
        <v>2.4351851851851857E-2</v>
      </c>
      <c r="H27" s="32"/>
      <c r="I27" s="72">
        <f>IF(CROSS!H27="A",13,IF(G27="","",RANK(G27,G20:G32,1)))</f>
        <v>4</v>
      </c>
      <c r="J27" s="69">
        <f t="shared" si="1"/>
        <v>4</v>
      </c>
    </row>
    <row r="28" spans="1:10" ht="19" customHeight="1" x14ac:dyDescent="0.2">
      <c r="A28" s="8">
        <f>kategorie!L27</f>
        <v>22</v>
      </c>
      <c r="B28" s="8" t="str">
        <f>kategorie!B27</f>
        <v>SMETANA Lukáš</v>
      </c>
      <c r="C28" s="8">
        <f>kategorie!C27</f>
        <v>313210</v>
      </c>
      <c r="D28" s="40">
        <f>kategorie!D27</f>
        <v>1980</v>
      </c>
      <c r="E28" s="8" t="str">
        <f>kategorie!E27</f>
        <v>KŘP Jihomoravského kraje</v>
      </c>
      <c r="F28" s="40" t="str">
        <f>kategorie!J27</f>
        <v>MII</v>
      </c>
      <c r="G28" s="145">
        <v>2.9062500000000002E-2</v>
      </c>
      <c r="H28" s="32"/>
      <c r="I28" s="72">
        <f>IF(CROSS!H28="A",13,IF(G28="","",RANK(G28,G20:G32,1)))</f>
        <v>9</v>
      </c>
      <c r="J28" s="69">
        <f t="shared" si="1"/>
        <v>9</v>
      </c>
    </row>
    <row r="29" spans="1:10" ht="19" customHeight="1" x14ac:dyDescent="0.2">
      <c r="A29" s="8">
        <f>kategorie!L28</f>
        <v>23</v>
      </c>
      <c r="B29" s="8" t="str">
        <f>kategorie!B28</f>
        <v>STACH Vladislav</v>
      </c>
      <c r="C29" s="8">
        <f>kategorie!C28</f>
        <v>324642</v>
      </c>
      <c r="D29" s="40">
        <f>kategorie!D28</f>
        <v>1982</v>
      </c>
      <c r="E29" s="8" t="str">
        <f>kategorie!E28</f>
        <v>KŘP Plzeňského kraje</v>
      </c>
      <c r="F29" s="40" t="str">
        <f>kategorie!J28</f>
        <v>MII</v>
      </c>
      <c r="G29" s="145">
        <v>2.255787037037037E-2</v>
      </c>
      <c r="H29" s="32"/>
      <c r="I29" s="72">
        <f>IF(CROSS!H29="A",13,IF(G29="","",RANK(G29,G20:G32,1)))</f>
        <v>1</v>
      </c>
      <c r="J29" s="69" t="str">
        <f t="shared" si="1"/>
        <v>0</v>
      </c>
    </row>
    <row r="30" spans="1:10" ht="19" customHeight="1" x14ac:dyDescent="0.2">
      <c r="A30" s="8">
        <f>kategorie!L29</f>
        <v>24</v>
      </c>
      <c r="B30" s="8" t="str">
        <f>kategorie!B29</f>
        <v>STŘESKA Jan</v>
      </c>
      <c r="C30" s="8">
        <f>kategorie!C29</f>
        <v>321244</v>
      </c>
      <c r="D30" s="40">
        <f>kategorie!D29</f>
        <v>1982</v>
      </c>
      <c r="E30" s="8" t="str">
        <f>kategorie!E29</f>
        <v>KŘP Středočeského kraje</v>
      </c>
      <c r="F30" s="40" t="str">
        <f>kategorie!J29</f>
        <v>MII</v>
      </c>
      <c r="G30" s="145">
        <v>2.9062500000000002E-2</v>
      </c>
      <c r="H30" s="32"/>
      <c r="I30" s="72">
        <f>IF(CROSS!H30="A",13,IF(G30="","",RANK(G30,G20:G32,1)))</f>
        <v>9</v>
      </c>
      <c r="J30" s="69">
        <f t="shared" si="1"/>
        <v>9</v>
      </c>
    </row>
    <row r="31" spans="1:10" ht="19" customHeight="1" x14ac:dyDescent="0.2">
      <c r="A31" s="8">
        <f>kategorie!L30</f>
        <v>25</v>
      </c>
      <c r="B31" s="8" t="str">
        <f>kategorie!B30</f>
        <v>SUNKOVSKÝ David</v>
      </c>
      <c r="C31" s="8">
        <f>kategorie!C30</f>
        <v>315649</v>
      </c>
      <c r="D31" s="40">
        <f>kategorie!D30</f>
        <v>1986</v>
      </c>
      <c r="E31" s="8" t="str">
        <f>kategorie!E30</f>
        <v>KŘP Ústeckého kraje</v>
      </c>
      <c r="F31" s="40" t="str">
        <f>kategorie!J30</f>
        <v>MII</v>
      </c>
      <c r="G31" s="145">
        <v>2.3958333333333331E-2</v>
      </c>
      <c r="H31" s="32"/>
      <c r="I31" s="72">
        <f>IF(CROSS!H31="A",13,IF(G31="","",RANK(G31,G20:G32,1)))</f>
        <v>3</v>
      </c>
      <c r="J31" s="69">
        <f t="shared" si="1"/>
        <v>3</v>
      </c>
    </row>
    <row r="32" spans="1:10" ht="19" customHeight="1" x14ac:dyDescent="0.2">
      <c r="A32" s="8">
        <f>kategorie!L31</f>
        <v>26</v>
      </c>
      <c r="B32" s="8" t="str">
        <f>kategorie!B31</f>
        <v>ŠTĚPÁN Karel</v>
      </c>
      <c r="C32" s="8">
        <f>kategorie!C31</f>
        <v>326238</v>
      </c>
      <c r="D32" s="40">
        <f>kategorie!D31</f>
        <v>1984</v>
      </c>
      <c r="E32" s="8" t="str">
        <f>kategorie!E31</f>
        <v>KŘP Olomouckého kraje</v>
      </c>
      <c r="F32" s="40" t="str">
        <f>kategorie!J31</f>
        <v>MII</v>
      </c>
      <c r="G32" s="145">
        <v>2.8657407407407406E-2</v>
      </c>
      <c r="H32" s="32"/>
      <c r="I32" s="72">
        <f>IF(CROSS!H32="A",13,IF(G32="","",RANK(G32,G20:G32,1)))</f>
        <v>8</v>
      </c>
      <c r="J32" s="69">
        <f t="shared" si="1"/>
        <v>8</v>
      </c>
    </row>
    <row r="35" spans="1:10" s="42" customFormat="1" ht="17" x14ac:dyDescent="0.25">
      <c r="A35" s="42" t="s">
        <v>165</v>
      </c>
      <c r="D35" s="43"/>
      <c r="F35" s="43"/>
      <c r="G35" s="143"/>
      <c r="H35" s="44"/>
      <c r="I35" s="71"/>
      <c r="J35" s="67"/>
    </row>
    <row r="36" spans="1:10" s="29" customFormat="1" x14ac:dyDescent="0.2">
      <c r="A36" s="30" t="s">
        <v>157</v>
      </c>
      <c r="B36" s="30" t="s">
        <v>43</v>
      </c>
      <c r="C36" s="30" t="s">
        <v>41</v>
      </c>
      <c r="D36" s="36" t="s">
        <v>44</v>
      </c>
      <c r="E36" s="30" t="s">
        <v>45</v>
      </c>
      <c r="F36" s="36" t="s">
        <v>0</v>
      </c>
      <c r="G36" s="144" t="s">
        <v>184</v>
      </c>
      <c r="H36" s="31" t="s">
        <v>156</v>
      </c>
      <c r="I36" s="72" t="s">
        <v>154</v>
      </c>
      <c r="J36" s="68" t="s">
        <v>153</v>
      </c>
    </row>
    <row r="37" spans="1:10" ht="19" customHeight="1" x14ac:dyDescent="0.2">
      <c r="A37" s="76">
        <f>kategorie!L35</f>
        <v>27</v>
      </c>
      <c r="B37" s="76" t="str">
        <f>kategorie!B35</f>
        <v>BRZOBOHATÝ Jan</v>
      </c>
      <c r="C37" s="76">
        <f>kategorie!C35</f>
        <v>319993</v>
      </c>
      <c r="D37" s="77">
        <f>kategorie!D35</f>
        <v>1987</v>
      </c>
      <c r="E37" s="76" t="str">
        <f>kategorie!E35</f>
        <v>KŘP Jihomoravského kraje</v>
      </c>
      <c r="F37" s="77" t="str">
        <f>kategorie!J35</f>
        <v>MI</v>
      </c>
      <c r="G37" s="146"/>
      <c r="H37" s="101" t="s">
        <v>168</v>
      </c>
      <c r="I37" s="80">
        <f>IF(CROSS!H37="A",12,IF(G37="","",RANK(G37,G37:G45,1)))</f>
        <v>12</v>
      </c>
      <c r="J37" s="79">
        <f>IF(I37=1,"0",I37)</f>
        <v>12</v>
      </c>
    </row>
    <row r="38" spans="1:10" ht="19" customHeight="1" x14ac:dyDescent="0.2">
      <c r="A38" s="8">
        <f>kategorie!L36</f>
        <v>28</v>
      </c>
      <c r="B38" s="8" t="str">
        <f>kategorie!B36</f>
        <v>HOVORKA Martin</v>
      </c>
      <c r="C38" s="8">
        <f>kategorie!C36</f>
        <v>327898</v>
      </c>
      <c r="D38" s="40">
        <f>kategorie!D36</f>
        <v>1994</v>
      </c>
      <c r="E38" s="8" t="str">
        <f>kategorie!E36</f>
        <v>KŘP Ústeckého kraje</v>
      </c>
      <c r="F38" s="40" t="str">
        <f>kategorie!J36</f>
        <v>MI</v>
      </c>
      <c r="G38" s="145">
        <v>2.5381944444444443E-2</v>
      </c>
      <c r="H38" s="32"/>
      <c r="I38" s="72">
        <f>IF(CROSS!H38="A",12,IF(G38="","",RANK(G38,G37:G48,1)))</f>
        <v>5</v>
      </c>
      <c r="J38" s="69">
        <f t="shared" ref="J38:J48" si="2">IF(I38=1,"0",I38)</f>
        <v>5</v>
      </c>
    </row>
    <row r="39" spans="1:10" ht="19" customHeight="1" x14ac:dyDescent="0.2">
      <c r="A39" s="8">
        <f>kategorie!L37</f>
        <v>29</v>
      </c>
      <c r="B39" s="8" t="str">
        <f>kategorie!B37</f>
        <v>HRDINA Pavel</v>
      </c>
      <c r="C39" s="8">
        <f>kategorie!C37</f>
        <v>320576</v>
      </c>
      <c r="D39" s="40">
        <f>kategorie!D37</f>
        <v>1988</v>
      </c>
      <c r="E39" s="8" t="str">
        <f>kategorie!E37</f>
        <v>KŘP Královéhradeckého kraje</v>
      </c>
      <c r="F39" s="40" t="str">
        <f>kategorie!J37</f>
        <v>MI</v>
      </c>
      <c r="G39" s="145">
        <v>2.0393518518518519E-2</v>
      </c>
      <c r="H39" s="32"/>
      <c r="I39" s="72">
        <f>IF(CROSS!H39="A",12,IF(G39="","",RANK(G39,G37:G48,1)))</f>
        <v>1</v>
      </c>
      <c r="J39" s="69" t="str">
        <f t="shared" si="2"/>
        <v>0</v>
      </c>
    </row>
    <row r="40" spans="1:10" ht="19" customHeight="1" x14ac:dyDescent="0.2">
      <c r="A40" s="8">
        <f>kategorie!L38</f>
        <v>30</v>
      </c>
      <c r="B40" s="8" t="str">
        <f>kategorie!B38</f>
        <v>JANEČEK Ondřej</v>
      </c>
      <c r="C40" s="8">
        <f>kategorie!C38</f>
        <v>326782</v>
      </c>
      <c r="D40" s="40">
        <f>kategorie!D38</f>
        <v>1990</v>
      </c>
      <c r="E40" s="8" t="str">
        <f>kategorie!E38</f>
        <v>KŘP Plzeňského kraje</v>
      </c>
      <c r="F40" s="40" t="str">
        <f>kategorie!J38</f>
        <v>MI</v>
      </c>
      <c r="G40" s="145">
        <v>2.2893518518518521E-2</v>
      </c>
      <c r="H40" s="32"/>
      <c r="I40" s="72">
        <f>IF(CROSS!H40="A",12,IF(G40="","",RANK(G40,G37:G48,1)))</f>
        <v>3</v>
      </c>
      <c r="J40" s="69">
        <f t="shared" si="2"/>
        <v>3</v>
      </c>
    </row>
    <row r="41" spans="1:10" ht="19" customHeight="1" x14ac:dyDescent="0.2">
      <c r="A41" s="8">
        <f>kategorie!L39</f>
        <v>31</v>
      </c>
      <c r="B41" s="8" t="str">
        <f>kategorie!B39</f>
        <v>PETROŠ René</v>
      </c>
      <c r="C41" s="8">
        <f>kategorie!C39</f>
        <v>327088</v>
      </c>
      <c r="D41" s="40">
        <f>kategorie!D39</f>
        <v>1992</v>
      </c>
      <c r="E41" s="8" t="str">
        <f>kategorie!E39</f>
        <v>KŘP Moravskoslezského kraje</v>
      </c>
      <c r="F41" s="40" t="str">
        <f>kategorie!J39</f>
        <v>MI</v>
      </c>
      <c r="G41" s="145">
        <v>2.5995370370370367E-2</v>
      </c>
      <c r="H41" s="32"/>
      <c r="I41" s="72">
        <f>IF(CROSS!H41="A",12,IF(G41="","",RANK(G41,G37:G48,1)))</f>
        <v>7</v>
      </c>
      <c r="J41" s="69">
        <f t="shared" si="2"/>
        <v>7</v>
      </c>
    </row>
    <row r="42" spans="1:10" ht="19" customHeight="1" x14ac:dyDescent="0.2">
      <c r="A42" s="8">
        <f>kategorie!L40</f>
        <v>32</v>
      </c>
      <c r="B42" s="8" t="str">
        <f>kategorie!B40</f>
        <v>MICHALÍK Lukáš</v>
      </c>
      <c r="C42" s="8">
        <f>kategorie!C40</f>
        <v>326560</v>
      </c>
      <c r="D42" s="40">
        <f>kategorie!D40</f>
        <v>1989</v>
      </c>
      <c r="E42" s="8" t="str">
        <f>kategorie!E40</f>
        <v>KŘP Jihočeského kraje</v>
      </c>
      <c r="F42" s="40" t="str">
        <f>kategorie!J40</f>
        <v>MI</v>
      </c>
      <c r="G42" s="145">
        <v>2.476851851851852E-2</v>
      </c>
      <c r="H42" s="32"/>
      <c r="I42" s="72">
        <f>IF(CROSS!H42="A",12,IF(G42="","",RANK(G42,G37:G48,1)))</f>
        <v>4</v>
      </c>
      <c r="J42" s="69">
        <f t="shared" si="2"/>
        <v>4</v>
      </c>
    </row>
    <row r="43" spans="1:10" ht="19" customHeight="1" x14ac:dyDescent="0.2">
      <c r="A43" s="8">
        <f>kategorie!L41</f>
        <v>33</v>
      </c>
      <c r="B43" s="8" t="str">
        <f>kategorie!B41</f>
        <v>NĚMEC Tomáš</v>
      </c>
      <c r="C43" s="8">
        <f>kategorie!C41</f>
        <v>319228</v>
      </c>
      <c r="D43" s="40">
        <f>kategorie!D41</f>
        <v>1987</v>
      </c>
      <c r="E43" s="8" t="str">
        <f>kategorie!E41</f>
        <v>KŘP Olomouckého kraje</v>
      </c>
      <c r="F43" s="40" t="str">
        <f>kategorie!J41</f>
        <v>MI</v>
      </c>
      <c r="G43" s="145">
        <v>2.5729166666666664E-2</v>
      </c>
      <c r="H43" s="32"/>
      <c r="I43" s="72">
        <f>IF(CROSS!H43="A",12,IF(G43="","",RANK(G43,G37:G48,1)))</f>
        <v>6</v>
      </c>
      <c r="J43" s="69">
        <f t="shared" si="2"/>
        <v>6</v>
      </c>
    </row>
    <row r="44" spans="1:10" ht="19" customHeight="1" x14ac:dyDescent="0.2">
      <c r="A44" s="8">
        <f>kategorie!L42</f>
        <v>34</v>
      </c>
      <c r="B44" s="8" t="str">
        <f>kategorie!B42</f>
        <v>NEUBERGER Marcel</v>
      </c>
      <c r="C44" s="8">
        <f>kategorie!C42</f>
        <v>325219</v>
      </c>
      <c r="D44" s="40">
        <f>kategorie!D42</f>
        <v>1990</v>
      </c>
      <c r="E44" s="8" t="str">
        <f>kategorie!E42</f>
        <v>KŘP hlavního m.Prahy</v>
      </c>
      <c r="F44" s="40" t="str">
        <f>kategorie!J42</f>
        <v>MI</v>
      </c>
      <c r="G44" s="145">
        <v>3.0289351851851855E-2</v>
      </c>
      <c r="H44" s="32"/>
      <c r="I44" s="72">
        <f>IF(CROSS!H44="A",12,IF(G44="","",RANK(G44,G37:G48,1)))</f>
        <v>10</v>
      </c>
      <c r="J44" s="69">
        <f t="shared" si="2"/>
        <v>10</v>
      </c>
    </row>
    <row r="45" spans="1:10" ht="19" customHeight="1" x14ac:dyDescent="0.2">
      <c r="A45" s="8">
        <f>kategorie!L43</f>
        <v>35</v>
      </c>
      <c r="B45" s="8" t="str">
        <f>kategorie!B43</f>
        <v>PETRŽELA Ondřej</v>
      </c>
      <c r="C45" s="8">
        <f>kategorie!C43</f>
        <v>327093</v>
      </c>
      <c r="D45" s="40">
        <f>kategorie!D43</f>
        <v>1989</v>
      </c>
      <c r="E45" s="8" t="str">
        <f>kategorie!E43</f>
        <v>KŘP Olomouckého kraje</v>
      </c>
      <c r="F45" s="40" t="str">
        <f>kategorie!J43</f>
        <v>MI</v>
      </c>
      <c r="G45" s="145">
        <v>2.2743055555555555E-2</v>
      </c>
      <c r="H45" s="32"/>
      <c r="I45" s="72">
        <f>IF(CROSS!H45="A",12,IF(G45="","",RANK(G45,G37:G48,1)))</f>
        <v>2</v>
      </c>
      <c r="J45" s="69">
        <f t="shared" si="2"/>
        <v>2</v>
      </c>
    </row>
    <row r="46" spans="1:10" ht="19" customHeight="1" x14ac:dyDescent="0.2">
      <c r="A46" s="8">
        <f>kategorie!L44</f>
        <v>36</v>
      </c>
      <c r="B46" s="8" t="str">
        <f>kategorie!B44</f>
        <v>ŠEBEK Stanislav</v>
      </c>
      <c r="C46" s="8">
        <f>kategorie!C44</f>
        <v>327857</v>
      </c>
      <c r="D46" s="40">
        <f>kategorie!D44</f>
        <v>1994</v>
      </c>
      <c r="E46" s="8" t="str">
        <f>kategorie!E44</f>
        <v>KŘP Olomouckého kraje</v>
      </c>
      <c r="F46" s="40" t="str">
        <f>kategorie!J44</f>
        <v>MI</v>
      </c>
      <c r="G46" s="145">
        <v>2.7766203703703706E-2</v>
      </c>
      <c r="H46" s="32"/>
      <c r="I46" s="72">
        <f>IF(CROSS!H46="A",12,IF(G46="","",RANK(G46,G37:G48,1)))</f>
        <v>9</v>
      </c>
      <c r="J46" s="69">
        <f t="shared" si="2"/>
        <v>9</v>
      </c>
    </row>
    <row r="47" spans="1:10" ht="19" customHeight="1" x14ac:dyDescent="0.2">
      <c r="A47" s="76">
        <f>kategorie!L45</f>
        <v>37</v>
      </c>
      <c r="B47" s="76" t="str">
        <f>kategorie!B45</f>
        <v>VÍTEK Miroslav</v>
      </c>
      <c r="C47" s="76">
        <f>kategorie!C45</f>
        <v>326681</v>
      </c>
      <c r="D47" s="77">
        <f>kategorie!D45</f>
        <v>1989</v>
      </c>
      <c r="E47" s="76" t="str">
        <f>kategorie!E45</f>
        <v>KŘP Ústeckého kraje</v>
      </c>
      <c r="F47" s="77" t="str">
        <f>kategorie!J45</f>
        <v>MI</v>
      </c>
      <c r="G47" s="146"/>
      <c r="H47" s="101" t="s">
        <v>168</v>
      </c>
      <c r="I47" s="80">
        <f>IF(CROSS!H47="A",12,IF(G47="","",RANK(G47,G37:G48,1)))</f>
        <v>12</v>
      </c>
      <c r="J47" s="79">
        <f t="shared" si="2"/>
        <v>12</v>
      </c>
    </row>
    <row r="48" spans="1:10" ht="19" customHeight="1" x14ac:dyDescent="0.2">
      <c r="A48" s="8">
        <f>kategorie!L46</f>
        <v>38</v>
      </c>
      <c r="B48" s="8" t="str">
        <f>kategorie!B46</f>
        <v>VOLENEC Antonín</v>
      </c>
      <c r="C48" s="8">
        <f>kategorie!C46</f>
        <v>316383</v>
      </c>
      <c r="D48" s="40">
        <f>kategorie!D46</f>
        <v>1987</v>
      </c>
      <c r="E48" s="8" t="str">
        <f>kategorie!E46</f>
        <v>KŘP Středočeského kraje</v>
      </c>
      <c r="F48" s="40" t="str">
        <f>kategorie!J46</f>
        <v>MI</v>
      </c>
      <c r="G48" s="145">
        <v>2.6689814814814816E-2</v>
      </c>
      <c r="H48" s="32"/>
      <c r="I48" s="72">
        <f>IF(CROSS!H48="A",12,IF(G48="","",RANK(G48,G37:G48,1)))</f>
        <v>8</v>
      </c>
      <c r="J48" s="69">
        <f t="shared" si="2"/>
        <v>8</v>
      </c>
    </row>
    <row r="49" spans="1:10" ht="16" x14ac:dyDescent="0.2">
      <c r="G49" s="147"/>
    </row>
    <row r="51" spans="1:10" s="42" customFormat="1" ht="17" x14ac:dyDescent="0.25">
      <c r="A51" s="42" t="s">
        <v>165</v>
      </c>
      <c r="D51" s="43"/>
      <c r="F51" s="43"/>
      <c r="G51" s="143"/>
      <c r="H51" s="44"/>
      <c r="I51" s="71"/>
      <c r="J51" s="67"/>
    </row>
    <row r="52" spans="1:10" s="29" customFormat="1" x14ac:dyDescent="0.2">
      <c r="A52" s="30" t="s">
        <v>157</v>
      </c>
      <c r="B52" s="30" t="s">
        <v>43</v>
      </c>
      <c r="C52" s="30" t="s">
        <v>41</v>
      </c>
      <c r="D52" s="36" t="s">
        <v>44</v>
      </c>
      <c r="E52" s="30" t="s">
        <v>45</v>
      </c>
      <c r="F52" s="36" t="s">
        <v>0</v>
      </c>
      <c r="G52" s="144" t="s">
        <v>184</v>
      </c>
      <c r="H52" s="31" t="s">
        <v>156</v>
      </c>
      <c r="I52" s="72" t="s">
        <v>154</v>
      </c>
      <c r="J52" s="68" t="s">
        <v>153</v>
      </c>
    </row>
    <row r="53" spans="1:10" ht="19" customHeight="1" x14ac:dyDescent="0.2">
      <c r="A53" s="8">
        <f>kategorie!L50</f>
        <v>39</v>
      </c>
      <c r="B53" s="8" t="str">
        <f>kategorie!B50</f>
        <v>BENDOVÁ Kristýna</v>
      </c>
      <c r="C53" s="8">
        <f>kategorie!C50</f>
        <v>326402</v>
      </c>
      <c r="D53" s="40">
        <f>kategorie!D50</f>
        <v>1988</v>
      </c>
      <c r="E53" s="8" t="str">
        <f>kategorie!E50</f>
        <v>KŘP Plzeňského kraje</v>
      </c>
      <c r="F53" s="40" t="str">
        <f>kategorie!J50</f>
        <v>Z</v>
      </c>
      <c r="G53" s="145">
        <v>2.417824074074074E-2</v>
      </c>
      <c r="H53" s="32"/>
      <c r="I53" s="72">
        <f>IF(CROSS!H53="A",14,IF(G53="","",RANK(G53,G53:G66,1)))</f>
        <v>9</v>
      </c>
      <c r="J53" s="69">
        <f>IF(I53=1,"0",I53)</f>
        <v>9</v>
      </c>
    </row>
    <row r="54" spans="1:10" ht="19" customHeight="1" x14ac:dyDescent="0.2">
      <c r="A54" s="76">
        <f>kategorie!L51</f>
        <v>40</v>
      </c>
      <c r="B54" s="76" t="str">
        <f>kategorie!B51</f>
        <v>BLÍNOVÁ Lucie</v>
      </c>
      <c r="C54" s="76">
        <f>kategorie!C51</f>
        <v>308142</v>
      </c>
      <c r="D54" s="77">
        <f>kategorie!D51</f>
        <v>1980</v>
      </c>
      <c r="E54" s="76" t="str">
        <f>kategorie!E51</f>
        <v>KŘP Ústeckého kraje</v>
      </c>
      <c r="F54" s="77" t="str">
        <f>kategorie!J51</f>
        <v>Z</v>
      </c>
      <c r="G54" s="146"/>
      <c r="H54" s="101" t="s">
        <v>168</v>
      </c>
      <c r="I54" s="80">
        <f>IF(CROSS!H54="A",14,IF(G54="","",RANK(G54,G53:G66,1)))</f>
        <v>14</v>
      </c>
      <c r="J54" s="79">
        <f t="shared" ref="J54:J66" si="3">IF(I54=1,"0",I54)</f>
        <v>14</v>
      </c>
    </row>
    <row r="55" spans="1:10" ht="19" customHeight="1" x14ac:dyDescent="0.2">
      <c r="A55" s="8">
        <f>kategorie!L52</f>
        <v>41</v>
      </c>
      <c r="B55" s="8" t="str">
        <f>kategorie!B52</f>
        <v>CACKOVÁ Jaroslava</v>
      </c>
      <c r="C55" s="8">
        <f>kategorie!C52</f>
        <v>328813</v>
      </c>
      <c r="D55" s="40">
        <f>kategorie!D52</f>
        <v>1990</v>
      </c>
      <c r="E55" s="8" t="str">
        <f>kategorie!E52</f>
        <v>KŘP Jihočeského kraje</v>
      </c>
      <c r="F55" s="40" t="str">
        <f>kategorie!J52</f>
        <v>Z</v>
      </c>
      <c r="G55" s="145">
        <v>2.508101851851852E-2</v>
      </c>
      <c r="H55" s="32"/>
      <c r="I55" s="72">
        <f>IF(CROSS!H55="A",14,IF(G55="","",RANK(G55,G53:G66,1)))</f>
        <v>10</v>
      </c>
      <c r="J55" s="69">
        <f t="shared" si="3"/>
        <v>10</v>
      </c>
    </row>
    <row r="56" spans="1:10" ht="19" customHeight="1" x14ac:dyDescent="0.2">
      <c r="A56" s="8">
        <f>kategorie!L53</f>
        <v>42</v>
      </c>
      <c r="B56" s="8" t="str">
        <f>kategorie!B53</f>
        <v>DUDKOVÁ Lenka</v>
      </c>
      <c r="C56" s="8">
        <f>kategorie!C53</f>
        <v>325250</v>
      </c>
      <c r="D56" s="40">
        <f>kategorie!D53</f>
        <v>1985</v>
      </c>
      <c r="E56" s="8" t="str">
        <f>kategorie!E53</f>
        <v>KŘP hlavního m.Prahy</v>
      </c>
      <c r="F56" s="40" t="str">
        <f>kategorie!J53</f>
        <v>Z</v>
      </c>
      <c r="G56" s="145">
        <v>2.2916666666666669E-2</v>
      </c>
      <c r="H56" s="32"/>
      <c r="I56" s="72">
        <f>IF(CROSS!H56="A",14,IF(G56="","",RANK(G56,G53:G66,1)))</f>
        <v>5</v>
      </c>
      <c r="J56" s="69">
        <f t="shared" si="3"/>
        <v>5</v>
      </c>
    </row>
    <row r="57" spans="1:10" ht="19" customHeight="1" x14ac:dyDescent="0.2">
      <c r="A57" s="8">
        <f>kategorie!L54</f>
        <v>43</v>
      </c>
      <c r="B57" s="8" t="str">
        <f>kategorie!B54</f>
        <v>HLOUŠKOVÁ Marcela</v>
      </c>
      <c r="C57" s="8">
        <f>kategorie!C54</f>
        <v>316885</v>
      </c>
      <c r="D57" s="40">
        <f>kategorie!D54</f>
        <v>1974</v>
      </c>
      <c r="E57" s="8" t="str">
        <f>kategorie!E54</f>
        <v>KŘ Olomouckého kraje</v>
      </c>
      <c r="F57" s="40" t="str">
        <f>kategorie!J54</f>
        <v>Z</v>
      </c>
      <c r="G57" s="145">
        <v>1.9467592592592595E-2</v>
      </c>
      <c r="H57" s="32"/>
      <c r="I57" s="72">
        <f>IF(CROSS!H57="A",14,IF(G57="","",RANK(G57,G53:G66,1)))</f>
        <v>2</v>
      </c>
      <c r="J57" s="69">
        <f t="shared" si="3"/>
        <v>2</v>
      </c>
    </row>
    <row r="58" spans="1:10" ht="19" customHeight="1" x14ac:dyDescent="0.2">
      <c r="A58" s="8">
        <f>kategorie!L55</f>
        <v>44</v>
      </c>
      <c r="B58" s="8" t="str">
        <f>kategorie!B55</f>
        <v>MATĚJKOVÁ Tereza</v>
      </c>
      <c r="C58" s="8">
        <f>kategorie!C55</f>
        <v>327321</v>
      </c>
      <c r="D58" s="40">
        <f>kategorie!D55</f>
        <v>1985</v>
      </c>
      <c r="E58" s="8" t="str">
        <f>kategorie!E55</f>
        <v>KŘP Jihomoravského kraje</v>
      </c>
      <c r="F58" s="40" t="str">
        <f>kategorie!J55</f>
        <v>Z</v>
      </c>
      <c r="G58" s="145">
        <v>2.7141203703703706E-2</v>
      </c>
      <c r="H58" s="32"/>
      <c r="I58" s="72">
        <f>IF(CROSS!H58="A",14,IF(G58="","",RANK(G58,G53:G66,1)))</f>
        <v>12</v>
      </c>
      <c r="J58" s="69">
        <f t="shared" si="3"/>
        <v>12</v>
      </c>
    </row>
    <row r="59" spans="1:10" ht="19" customHeight="1" x14ac:dyDescent="0.2">
      <c r="A59" s="8">
        <f>kategorie!L56</f>
        <v>45</v>
      </c>
      <c r="B59" s="8" t="str">
        <f>kategorie!B56</f>
        <v>MIKEŠOVÁ Věra</v>
      </c>
      <c r="C59" s="8">
        <f>kategorie!C56</f>
        <v>328317</v>
      </c>
      <c r="D59" s="40">
        <f>kategorie!D56</f>
        <v>1990</v>
      </c>
      <c r="E59" s="8" t="str">
        <f>kategorie!E56</f>
        <v>KŘP Jihočeského kraje</v>
      </c>
      <c r="F59" s="40" t="str">
        <f>kategorie!J56</f>
        <v>Z</v>
      </c>
      <c r="G59" s="145">
        <v>2.5624999999999998E-2</v>
      </c>
      <c r="H59" s="32"/>
      <c r="I59" s="72">
        <f>IF(CROSS!H59="A",14,IF(G59="","",RANK(G59,G53:G66,1)))</f>
        <v>11</v>
      </c>
      <c r="J59" s="69">
        <f t="shared" si="3"/>
        <v>11</v>
      </c>
    </row>
    <row r="60" spans="1:10" ht="19" customHeight="1" x14ac:dyDescent="0.2">
      <c r="A60" s="8">
        <f>kategorie!L57</f>
        <v>46</v>
      </c>
      <c r="B60" s="8" t="str">
        <f>kategorie!B57</f>
        <v>MOJDLOVÁ Lucie</v>
      </c>
      <c r="C60" s="8">
        <f>kategorie!C57</f>
        <v>326338</v>
      </c>
      <c r="D60" s="40">
        <f>kategorie!D57</f>
        <v>1990</v>
      </c>
      <c r="E60" s="8" t="str">
        <f>kategorie!E57</f>
        <v>KŘP Středočeského kraje</v>
      </c>
      <c r="F60" s="40" t="str">
        <f>kategorie!J57</f>
        <v>Z</v>
      </c>
      <c r="G60" s="145"/>
      <c r="H60" s="32" t="s">
        <v>168</v>
      </c>
      <c r="I60" s="72">
        <v>13</v>
      </c>
      <c r="J60" s="69">
        <f t="shared" si="3"/>
        <v>13</v>
      </c>
    </row>
    <row r="61" spans="1:10" ht="19" customHeight="1" x14ac:dyDescent="0.2">
      <c r="A61" s="8">
        <f>kategorie!L58</f>
        <v>47</v>
      </c>
      <c r="B61" s="8" t="str">
        <f>kategorie!B58</f>
        <v>PETRÁČKOVÁ Adéla</v>
      </c>
      <c r="C61" s="8">
        <f>kategorie!C58</f>
        <v>327649</v>
      </c>
      <c r="D61" s="40">
        <f>kategorie!D58</f>
        <v>1994</v>
      </c>
      <c r="E61" s="8" t="str">
        <f>kategorie!E58</f>
        <v>KŘP Královéhradeckého kraje</v>
      </c>
      <c r="F61" s="40" t="str">
        <f>kategorie!J58</f>
        <v>Z</v>
      </c>
      <c r="G61" s="145">
        <v>2.1064814814814814E-2</v>
      </c>
      <c r="H61" s="32"/>
      <c r="I61" s="72">
        <f>IF(CROSS!H61="A",14,IF(G61="","",RANK(G61,G53:G66,1)))</f>
        <v>4</v>
      </c>
      <c r="J61" s="69">
        <f t="shared" si="3"/>
        <v>4</v>
      </c>
    </row>
    <row r="62" spans="1:10" ht="19" customHeight="1" x14ac:dyDescent="0.2">
      <c r="A62" s="8">
        <f>kategorie!L59</f>
        <v>48</v>
      </c>
      <c r="B62" s="8" t="str">
        <f>kategorie!B59</f>
        <v>PLHÁKOVÁ Dominika</v>
      </c>
      <c r="C62" s="8">
        <f>kategorie!C59</f>
        <v>326096</v>
      </c>
      <c r="D62" s="40">
        <f>kategorie!D59</f>
        <v>1991</v>
      </c>
      <c r="E62" s="8" t="str">
        <f>kategorie!E59</f>
        <v>KŘP Středočeského kraje</v>
      </c>
      <c r="F62" s="40" t="str">
        <f>kategorie!J59</f>
        <v>Z</v>
      </c>
      <c r="G62" s="145">
        <v>2.3310185185185187E-2</v>
      </c>
      <c r="H62" s="32"/>
      <c r="I62" s="72">
        <f>IF(CROSS!H62="A",14,IF(G62="","",RANK(G62,G53:G66,1)))</f>
        <v>6</v>
      </c>
      <c r="J62" s="69">
        <f t="shared" si="3"/>
        <v>6</v>
      </c>
    </row>
    <row r="63" spans="1:10" ht="19" customHeight="1" x14ac:dyDescent="0.2">
      <c r="A63" s="8">
        <f>kategorie!L60</f>
        <v>49</v>
      </c>
      <c r="B63" s="8" t="str">
        <f>kategorie!B60</f>
        <v>PROCHÁZKOVÁ Patricie</v>
      </c>
      <c r="C63" s="8">
        <f>kategorie!C60</f>
        <v>325592</v>
      </c>
      <c r="D63" s="40">
        <f>kategorie!D60</f>
        <v>1984</v>
      </c>
      <c r="E63" s="8" t="str">
        <f>kategorie!E60</f>
        <v>KŘP Plzeňského kraje</v>
      </c>
      <c r="F63" s="40" t="str">
        <f>kategorie!J60</f>
        <v>Z</v>
      </c>
      <c r="G63" s="145">
        <v>2.0011574074074074E-2</v>
      </c>
      <c r="H63" s="32"/>
      <c r="I63" s="72">
        <f>IF(CROSS!H63="A",14,IF(G63="","",RANK(G63,G53:G66,1)))</f>
        <v>3</v>
      </c>
      <c r="J63" s="69">
        <f t="shared" si="3"/>
        <v>3</v>
      </c>
    </row>
    <row r="64" spans="1:10" ht="19" customHeight="1" x14ac:dyDescent="0.2">
      <c r="A64" s="8">
        <f>kategorie!L61</f>
        <v>50</v>
      </c>
      <c r="B64" s="8" t="str">
        <f>kategorie!B61</f>
        <v>SCHUBERTOVÁ Jana</v>
      </c>
      <c r="C64" s="8">
        <f>kategorie!C61</f>
        <v>326144</v>
      </c>
      <c r="D64" s="40">
        <f>kategorie!D61</f>
        <v>1984</v>
      </c>
      <c r="E64" s="8" t="str">
        <f>kategorie!E61</f>
        <v>KŘP Ústeckého kraje</v>
      </c>
      <c r="F64" s="40" t="str">
        <f>kategorie!J61</f>
        <v>Z</v>
      </c>
      <c r="G64" s="145">
        <v>1.8796296296296297E-2</v>
      </c>
      <c r="H64" s="32"/>
      <c r="I64" s="72">
        <f>IF(CROSS!H64="A",14,IF(G64="","",RANK(G64,G53:G66,1)))</f>
        <v>1</v>
      </c>
      <c r="J64" s="69" t="str">
        <f t="shared" si="3"/>
        <v>0</v>
      </c>
    </row>
    <row r="65" spans="1:10" ht="19" customHeight="1" x14ac:dyDescent="0.2">
      <c r="A65" s="8">
        <f>kategorie!L62</f>
        <v>51</v>
      </c>
      <c r="B65" s="8" t="str">
        <f>kategorie!B62</f>
        <v>TUČKOVÁ Dagmar</v>
      </c>
      <c r="C65" s="8">
        <f>kategorie!C62</f>
        <v>325260</v>
      </c>
      <c r="D65" s="40">
        <f>kategorie!D62</f>
        <v>1986</v>
      </c>
      <c r="E65" s="8" t="str">
        <f>kategorie!E62</f>
        <v>KŘP hlavního m.Prahy</v>
      </c>
      <c r="F65" s="40" t="str">
        <f>kategorie!J62</f>
        <v>Z</v>
      </c>
      <c r="G65" s="145">
        <v>2.3807870370370368E-2</v>
      </c>
      <c r="H65" s="32"/>
      <c r="I65" s="72">
        <f>IF(CROSS!H65="A",14,IF(G65="","",RANK(G65,G53:G66,1)))</f>
        <v>7</v>
      </c>
      <c r="J65" s="69">
        <f t="shared" si="3"/>
        <v>7</v>
      </c>
    </row>
    <row r="66" spans="1:10" ht="19" customHeight="1" x14ac:dyDescent="0.2">
      <c r="A66" s="8">
        <f>kategorie!L63</f>
        <v>52</v>
      </c>
      <c r="B66" s="8" t="str">
        <f>kategorie!B63</f>
        <v>VAHALOVÁ Adéla</v>
      </c>
      <c r="C66" s="8">
        <f>kategorie!C63</f>
        <v>329754</v>
      </c>
      <c r="D66" s="40">
        <f>kategorie!D63</f>
        <v>1989</v>
      </c>
      <c r="E66" s="8" t="str">
        <f>kategorie!E63</f>
        <v>KŘP Moravskoslezského kraje</v>
      </c>
      <c r="F66" s="40" t="str">
        <f>kategorie!J63</f>
        <v>Z</v>
      </c>
      <c r="G66" s="145">
        <v>2.4027777777777776E-2</v>
      </c>
      <c r="H66" s="32"/>
      <c r="I66" s="72">
        <f>IF(CROSS!H66="A",14,IF(G66="","",RANK(G66,G53:G66,1)))</f>
        <v>8</v>
      </c>
      <c r="J66" s="69">
        <f t="shared" si="3"/>
        <v>8</v>
      </c>
    </row>
  </sheetData>
  <phoneticPr fontId="16" type="noConversion"/>
  <pageMargins left="0.7" right="0.7" top="0.78740157499999996" bottom="0.78740157499999996" header="0.3" footer="0.3"/>
  <pageSetup paperSize="9" orientation="portrait" r:id="rId1"/>
  <rowBreaks count="3" manualBreakCount="3">
    <brk id="16" max="16383" man="1"/>
    <brk id="33" max="16383" man="1"/>
    <brk id="4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 enableFormatConditionsCalculation="0"/>
  <dimension ref="A1:L66"/>
  <sheetViews>
    <sheetView tabSelected="1" workbookViewId="0">
      <selection activeCell="K75" sqref="K75"/>
    </sheetView>
  </sheetViews>
  <sheetFormatPr baseColWidth="10" defaultColWidth="8.83203125" defaultRowHeight="15" x14ac:dyDescent="0.2"/>
  <cols>
    <col min="1" max="1" width="5.1640625" bestFit="1" customWidth="1"/>
    <col min="2" max="2" width="22.1640625" bestFit="1" customWidth="1"/>
    <col min="3" max="3" width="8.6640625" bestFit="1" customWidth="1"/>
    <col min="4" max="4" width="9.33203125" customWidth="1"/>
    <col min="5" max="5" width="31.83203125" customWidth="1"/>
    <col min="6" max="6" width="9.5" style="41" bestFit="1" customWidth="1"/>
    <col min="7" max="7" width="9.33203125" bestFit="1" customWidth="1"/>
    <col min="8" max="8" width="13" customWidth="1"/>
    <col min="9" max="9" width="8.5" customWidth="1"/>
    <col min="10" max="10" width="6.83203125" bestFit="1" customWidth="1"/>
    <col min="11" max="11" width="8.33203125" style="75" customWidth="1"/>
    <col min="12" max="12" width="10" style="75" customWidth="1"/>
  </cols>
  <sheetData>
    <row r="1" spans="1:12" s="42" customFormat="1" ht="17" x14ac:dyDescent="0.25">
      <c r="A1" s="42" t="s">
        <v>163</v>
      </c>
      <c r="D1" s="43"/>
      <c r="F1" s="43"/>
      <c r="G1" s="44"/>
      <c r="H1" s="44"/>
      <c r="I1" s="44"/>
      <c r="J1" s="44"/>
      <c r="K1" s="71"/>
      <c r="L1" s="67"/>
    </row>
    <row r="2" spans="1:12" s="38" customFormat="1" ht="30" customHeight="1" x14ac:dyDescent="0.2">
      <c r="A2" s="37" t="str">
        <f>kategorie!L2</f>
        <v>čislo</v>
      </c>
      <c r="B2" s="37" t="str">
        <f>kategorie!B2</f>
        <v>Příjmeni a jméno</v>
      </c>
      <c r="C2" s="37" t="str">
        <f>kategorie!C2</f>
        <v>OEČ</v>
      </c>
      <c r="D2" s="39" t="str">
        <f>kategorie!D2</f>
        <v>rok narození</v>
      </c>
      <c r="E2" s="37" t="str">
        <f>kategorie!E2</f>
        <v>Útvar policie</v>
      </c>
      <c r="F2" s="36" t="s">
        <v>0</v>
      </c>
      <c r="G2" s="37" t="s">
        <v>10</v>
      </c>
      <c r="H2" s="39" t="s">
        <v>159</v>
      </c>
      <c r="I2" s="37" t="s">
        <v>14</v>
      </c>
      <c r="J2" s="37" t="s">
        <v>16</v>
      </c>
      <c r="K2" s="74" t="s">
        <v>160</v>
      </c>
      <c r="L2" s="74" t="s">
        <v>161</v>
      </c>
    </row>
    <row r="3" spans="1:12" ht="19" customHeight="1" x14ac:dyDescent="0.2">
      <c r="A3" s="8">
        <f>kategorie!L3</f>
        <v>1</v>
      </c>
      <c r="B3" s="8" t="str">
        <f>kategorie!B3</f>
        <v>BERAN Josef</v>
      </c>
      <c r="C3" s="8">
        <f>kategorie!C3</f>
        <v>254245</v>
      </c>
      <c r="D3" s="8">
        <f>kategorie!D3</f>
        <v>1967</v>
      </c>
      <c r="E3" s="8" t="str">
        <f>kategorie!E3</f>
        <v>KŘP Královéhradeckého kraje</v>
      </c>
      <c r="F3" s="40" t="str">
        <f>kategorie!J3</f>
        <v>MIII</v>
      </c>
      <c r="G3" s="34">
        <f>PLAVANI!L3</f>
        <v>5</v>
      </c>
      <c r="H3" s="34">
        <f>PREK_DRAHA!J3</f>
        <v>13</v>
      </c>
      <c r="I3" s="34">
        <f>STRELBA!L3</f>
        <v>8</v>
      </c>
      <c r="J3" s="34">
        <f>CROSS!J3</f>
        <v>12</v>
      </c>
      <c r="K3" s="69">
        <f>G3+H3+I3+J3</f>
        <v>38</v>
      </c>
      <c r="L3" s="72">
        <f>IF(K3="","",RANK(K3,K3:K15,1))</f>
        <v>12</v>
      </c>
    </row>
    <row r="4" spans="1:12" ht="19" customHeight="1" x14ac:dyDescent="0.2">
      <c r="A4" s="8">
        <f>kategorie!L4</f>
        <v>2</v>
      </c>
      <c r="B4" s="8" t="str">
        <f>kategorie!B4</f>
        <v>BIERSKÝ Tomáš</v>
      </c>
      <c r="C4" s="8">
        <f>kategorie!C4</f>
        <v>285307</v>
      </c>
      <c r="D4" s="8">
        <f>kategorie!D4</f>
        <v>1972</v>
      </c>
      <c r="E4" s="8" t="str">
        <f>kategorie!E4</f>
        <v>KŘP Moravskoslezského kraje</v>
      </c>
      <c r="F4" s="40" t="str">
        <f>kategorie!J4</f>
        <v>MIII</v>
      </c>
      <c r="G4" s="34">
        <f>PLAVANI!L4</f>
        <v>6</v>
      </c>
      <c r="H4" s="34">
        <f>PREK_DRAHA!J4</f>
        <v>7</v>
      </c>
      <c r="I4" s="34">
        <f>STRELBA!L4</f>
        <v>10</v>
      </c>
      <c r="J4" s="34">
        <f>CROSS!J4</f>
        <v>7</v>
      </c>
      <c r="K4" s="69">
        <f>G4+H4+I4+J4</f>
        <v>30</v>
      </c>
      <c r="L4" s="72">
        <f>IF(K4="","",RANK(K4,K3:K15,1))</f>
        <v>7</v>
      </c>
    </row>
    <row r="5" spans="1:12" ht="19" customHeight="1" x14ac:dyDescent="0.2">
      <c r="A5" s="8">
        <f>kategorie!L5</f>
        <v>3</v>
      </c>
      <c r="B5" s="8" t="str">
        <f>kategorie!B5</f>
        <v>DUDEŠEK Martin</v>
      </c>
      <c r="C5" s="8">
        <f>kategorie!C5</f>
        <v>279865</v>
      </c>
      <c r="D5" s="8">
        <f>kategorie!D5</f>
        <v>1975</v>
      </c>
      <c r="E5" s="8" t="str">
        <f>kategorie!E5</f>
        <v>KŘP Olomouckého kraje</v>
      </c>
      <c r="F5" s="40" t="str">
        <f>kategorie!J5</f>
        <v>MIII</v>
      </c>
      <c r="G5" s="34">
        <f>PLAVANI!L5</f>
        <v>8</v>
      </c>
      <c r="H5" s="34">
        <f>PREK_DRAHA!J5</f>
        <v>2</v>
      </c>
      <c r="I5" s="34">
        <f>STRELBA!L5</f>
        <v>3</v>
      </c>
      <c r="J5" s="34">
        <f>CROSS!J5</f>
        <v>2</v>
      </c>
      <c r="K5" s="69">
        <f t="shared" ref="K5:K15" si="0">G5+H5+I5+J5</f>
        <v>15</v>
      </c>
      <c r="L5" s="72">
        <f>IF(K5="","",RANK(K5,K3:K15,1))</f>
        <v>1</v>
      </c>
    </row>
    <row r="6" spans="1:12" ht="19" customHeight="1" x14ac:dyDescent="0.2">
      <c r="A6" s="8">
        <f>kategorie!L6</f>
        <v>4</v>
      </c>
      <c r="B6" s="8" t="str">
        <f>kategorie!B6</f>
        <v>DVOŘÁK Pavel</v>
      </c>
      <c r="C6" s="8">
        <f>kategorie!C6</f>
        <v>235937</v>
      </c>
      <c r="D6" s="8">
        <f>kategorie!D6</f>
        <v>1969</v>
      </c>
      <c r="E6" s="8" t="str">
        <f>kategorie!E6</f>
        <v>KŘP hlavního m.Prahy</v>
      </c>
      <c r="F6" s="40" t="str">
        <f>kategorie!J6</f>
        <v>MIII</v>
      </c>
      <c r="G6" s="34" t="str">
        <f>PLAVANI!L6</f>
        <v>0</v>
      </c>
      <c r="H6" s="34">
        <f>PREK_DRAHA!J6</f>
        <v>3</v>
      </c>
      <c r="I6" s="34">
        <f>STRELBA!L6</f>
        <v>9</v>
      </c>
      <c r="J6" s="34">
        <f>CROSS!J6</f>
        <v>8</v>
      </c>
      <c r="K6" s="69">
        <f t="shared" si="0"/>
        <v>20</v>
      </c>
      <c r="L6" s="72">
        <f>IF(K6="","",RANK(K6,K3:K15,1))</f>
        <v>4</v>
      </c>
    </row>
    <row r="7" spans="1:12" ht="19" customHeight="1" x14ac:dyDescent="0.2">
      <c r="A7" s="8">
        <f>kategorie!L7</f>
        <v>5</v>
      </c>
      <c r="B7" s="8" t="str">
        <f>kategorie!B7</f>
        <v>KAŠPAR Jan</v>
      </c>
      <c r="C7" s="8">
        <f>kategorie!C7</f>
        <v>256716</v>
      </c>
      <c r="D7" s="8">
        <f>kategorie!D7</f>
        <v>1973</v>
      </c>
      <c r="E7" s="8" t="str">
        <f>kategorie!E7</f>
        <v>KŘP Jihočeského kraje</v>
      </c>
      <c r="F7" s="40" t="str">
        <f>kategorie!J7</f>
        <v>MIII</v>
      </c>
      <c r="G7" s="34">
        <f>PLAVANI!L7</f>
        <v>11</v>
      </c>
      <c r="H7" s="34">
        <f>PREK_DRAHA!J7</f>
        <v>5</v>
      </c>
      <c r="I7" s="34">
        <f>STRELBA!L7</f>
        <v>6</v>
      </c>
      <c r="J7" s="34">
        <f>CROSS!J7</f>
        <v>11</v>
      </c>
      <c r="K7" s="69">
        <f t="shared" si="0"/>
        <v>33</v>
      </c>
      <c r="L7" s="72">
        <f>IF(K7="","",RANK(K7,K3:K15,1))</f>
        <v>9</v>
      </c>
    </row>
    <row r="8" spans="1:12" ht="19" customHeight="1" x14ac:dyDescent="0.2">
      <c r="A8" s="8">
        <f>kategorie!L8</f>
        <v>6</v>
      </c>
      <c r="B8" s="8" t="str">
        <f>kategorie!B8</f>
        <v>KUBŮ Milan</v>
      </c>
      <c r="C8" s="8">
        <f>kategorie!C8</f>
        <v>309302</v>
      </c>
      <c r="D8" s="8">
        <f>kategorie!D8</f>
        <v>1976</v>
      </c>
      <c r="E8" s="8" t="str">
        <f>kategorie!E8</f>
        <v>KŘP Středočeského kraje</v>
      </c>
      <c r="F8" s="40" t="str">
        <f>kategorie!J8</f>
        <v>MIII</v>
      </c>
      <c r="G8" s="34">
        <f>PLAVANI!L8</f>
        <v>9</v>
      </c>
      <c r="H8" s="34">
        <f>PREK_DRAHA!J8</f>
        <v>11</v>
      </c>
      <c r="I8" s="34">
        <f>STRELBA!L8</f>
        <v>2</v>
      </c>
      <c r="J8" s="34">
        <f>CROSS!J8</f>
        <v>13</v>
      </c>
      <c r="K8" s="69">
        <f t="shared" si="0"/>
        <v>35</v>
      </c>
      <c r="L8" s="72">
        <f>IF(K8="","",RANK(K8,K3:K15,1))</f>
        <v>11</v>
      </c>
    </row>
    <row r="9" spans="1:12" ht="19" customHeight="1" x14ac:dyDescent="0.2">
      <c r="A9" s="8">
        <f>kategorie!L9</f>
        <v>7</v>
      </c>
      <c r="B9" s="8" t="str">
        <f>kategorie!B9</f>
        <v>MATERNA Jan</v>
      </c>
      <c r="C9" s="8">
        <f>kategorie!C9</f>
        <v>254147</v>
      </c>
      <c r="D9" s="8">
        <f>kategorie!D9</f>
        <v>1971</v>
      </c>
      <c r="E9" s="8" t="str">
        <f>kategorie!E9</f>
        <v>KŘP hlavního m.Prahy</v>
      </c>
      <c r="F9" s="40" t="str">
        <f>kategorie!J9</f>
        <v>MIII</v>
      </c>
      <c r="G9" s="34">
        <f>PLAVANI!L9</f>
        <v>2</v>
      </c>
      <c r="H9" s="34">
        <f>PREK_DRAHA!J9</f>
        <v>4</v>
      </c>
      <c r="I9" s="34">
        <f>STRELBA!L9</f>
        <v>11</v>
      </c>
      <c r="J9" s="34" t="str">
        <f>CROSS!J9</f>
        <v>0</v>
      </c>
      <c r="K9" s="69">
        <f t="shared" si="0"/>
        <v>17</v>
      </c>
      <c r="L9" s="72">
        <f>IF(K9="","",RANK(K9,K3:K15,1))</f>
        <v>2</v>
      </c>
    </row>
    <row r="10" spans="1:12" ht="19" customHeight="1" x14ac:dyDescent="0.2">
      <c r="A10" s="8">
        <f>kategorie!L10</f>
        <v>8</v>
      </c>
      <c r="B10" s="8" t="str">
        <f>kategorie!B10</f>
        <v>MELÍŠEK Marek</v>
      </c>
      <c r="C10" s="8">
        <f>kategorie!C10</f>
        <v>260962</v>
      </c>
      <c r="D10" s="8">
        <f>kategorie!D10</f>
        <v>1974</v>
      </c>
      <c r="E10" s="8" t="str">
        <f>kategorie!E10</f>
        <v>KŘP Plzeňského kraje</v>
      </c>
      <c r="F10" s="40" t="str">
        <f>kategorie!J10</f>
        <v>MIII</v>
      </c>
      <c r="G10" s="34">
        <f>PLAVANI!L10</f>
        <v>12</v>
      </c>
      <c r="H10" s="34" t="str">
        <f>PREK_DRAHA!J10</f>
        <v>0</v>
      </c>
      <c r="I10" s="34">
        <f>STRELBA!L10</f>
        <v>12</v>
      </c>
      <c r="J10" s="34">
        <f>CROSS!J10</f>
        <v>6</v>
      </c>
      <c r="K10" s="69">
        <f t="shared" si="0"/>
        <v>30</v>
      </c>
      <c r="L10" s="72">
        <v>8</v>
      </c>
    </row>
    <row r="11" spans="1:12" ht="19" customHeight="1" x14ac:dyDescent="0.2">
      <c r="A11" s="8">
        <f>kategorie!L11</f>
        <v>9</v>
      </c>
      <c r="B11" s="8" t="str">
        <f>kategorie!B11</f>
        <v>MRÁZEK Petr</v>
      </c>
      <c r="C11" s="8">
        <f>kategorie!C11</f>
        <v>253302</v>
      </c>
      <c r="D11" s="8">
        <f>kategorie!D11</f>
        <v>1973</v>
      </c>
      <c r="E11" s="8" t="str">
        <f>kategorie!E11</f>
        <v>KŘP Středočeského kraje</v>
      </c>
      <c r="F11" s="40" t="str">
        <f>kategorie!J11</f>
        <v>MIII</v>
      </c>
      <c r="G11" s="34">
        <f>PLAVANI!L11</f>
        <v>3</v>
      </c>
      <c r="H11" s="34">
        <f>PREK_DRAHA!J11</f>
        <v>6</v>
      </c>
      <c r="I11" s="34">
        <f>STRELBA!L11</f>
        <v>4</v>
      </c>
      <c r="J11" s="34">
        <f>CROSS!J11</f>
        <v>9</v>
      </c>
      <c r="K11" s="69">
        <f t="shared" si="0"/>
        <v>22</v>
      </c>
      <c r="L11" s="72">
        <f>IF(K11="","",RANK(K11,K3:K15,1))</f>
        <v>5</v>
      </c>
    </row>
    <row r="12" spans="1:12" ht="19" customHeight="1" x14ac:dyDescent="0.2">
      <c r="A12" s="8">
        <f>kategorie!L12</f>
        <v>10</v>
      </c>
      <c r="B12" s="8" t="str">
        <f>kategorie!B12</f>
        <v>STRNAD Pavel</v>
      </c>
      <c r="C12" s="8">
        <f>kategorie!C12</f>
        <v>256367</v>
      </c>
      <c r="D12" s="8">
        <f>kategorie!D12</f>
        <v>1969</v>
      </c>
      <c r="E12" s="8" t="str">
        <f>kategorie!E12</f>
        <v>KŘP Jihočeského kraje</v>
      </c>
      <c r="F12" s="40" t="str">
        <f>kategorie!J12</f>
        <v>MIII</v>
      </c>
      <c r="G12" s="34">
        <f>PLAVANI!L12</f>
        <v>13</v>
      </c>
      <c r="H12" s="34">
        <f>PREK_DRAHA!J12</f>
        <v>9</v>
      </c>
      <c r="I12" s="34">
        <f>STRELBA!L12</f>
        <v>7</v>
      </c>
      <c r="J12" s="34">
        <f>CROSS!J12</f>
        <v>5</v>
      </c>
      <c r="K12" s="69">
        <f t="shared" si="0"/>
        <v>34</v>
      </c>
      <c r="L12" s="72">
        <f>IF(K12="","",RANK(K12,K3:K15,1))</f>
        <v>10</v>
      </c>
    </row>
    <row r="13" spans="1:12" ht="19" customHeight="1" x14ac:dyDescent="0.2">
      <c r="A13" s="8">
        <f>kategorie!L13</f>
        <v>11</v>
      </c>
      <c r="B13" s="8" t="str">
        <f>kategorie!B13</f>
        <v>TICHÁČEK Jan</v>
      </c>
      <c r="C13" s="8">
        <f>kategorie!C13</f>
        <v>267339</v>
      </c>
      <c r="D13" s="8">
        <f>kategorie!D13</f>
        <v>1974</v>
      </c>
      <c r="E13" s="8" t="str">
        <f>kategorie!E13</f>
        <v>KŘP Ústeckého kraje</v>
      </c>
      <c r="F13" s="40" t="str">
        <f>kategorie!J13</f>
        <v>MIII</v>
      </c>
      <c r="G13" s="34">
        <f>PLAVANI!L13</f>
        <v>7</v>
      </c>
      <c r="H13" s="34">
        <f>PREK_DRAHA!J13</f>
        <v>8</v>
      </c>
      <c r="I13" s="34" t="str">
        <f>STRELBA!L13</f>
        <v>0</v>
      </c>
      <c r="J13" s="34">
        <f>CROSS!J13</f>
        <v>3</v>
      </c>
      <c r="K13" s="69">
        <f t="shared" si="0"/>
        <v>18</v>
      </c>
      <c r="L13" s="72">
        <f>IF(K13="","",RANK(K13,K3:K15,1))</f>
        <v>3</v>
      </c>
    </row>
    <row r="14" spans="1:12" ht="19" customHeight="1" x14ac:dyDescent="0.2">
      <c r="A14" s="8">
        <f>kategorie!L14</f>
        <v>12</v>
      </c>
      <c r="B14" s="8" t="str">
        <f>kategorie!B14</f>
        <v>URBAN Tomáš</v>
      </c>
      <c r="C14" s="8">
        <f>kategorie!C14</f>
        <v>304098</v>
      </c>
      <c r="D14" s="8">
        <f>kategorie!D14</f>
        <v>1974</v>
      </c>
      <c r="E14" s="8" t="str">
        <f>kategorie!E14</f>
        <v>KŘP Jihomoravského kraje</v>
      </c>
      <c r="F14" s="40" t="str">
        <f>kategorie!J14</f>
        <v>MIII</v>
      </c>
      <c r="G14" s="34">
        <f>PLAVANI!L14</f>
        <v>10</v>
      </c>
      <c r="H14" s="34">
        <f>PREK_DRAHA!J14</f>
        <v>12</v>
      </c>
      <c r="I14" s="34">
        <f>STRELBA!L14</f>
        <v>13</v>
      </c>
      <c r="J14" s="34">
        <f>CROSS!J14</f>
        <v>10</v>
      </c>
      <c r="K14" s="69">
        <f t="shared" si="0"/>
        <v>45</v>
      </c>
      <c r="L14" s="72">
        <f>IF(K14="","",RANK(K14,K3:K15,1))</f>
        <v>13</v>
      </c>
    </row>
    <row r="15" spans="1:12" ht="19" customHeight="1" x14ac:dyDescent="0.2">
      <c r="A15" s="8">
        <f>kategorie!L15</f>
        <v>13</v>
      </c>
      <c r="B15" s="8" t="str">
        <f>kategorie!B15</f>
        <v>ŽIŽKA Ondřej</v>
      </c>
      <c r="C15" s="8">
        <f>kategorie!C15</f>
        <v>276282</v>
      </c>
      <c r="D15" s="8">
        <f>kategorie!D15</f>
        <v>1974</v>
      </c>
      <c r="E15" s="8" t="str">
        <f>kategorie!E15</f>
        <v>Útvar policejního vzdělávání a sl.př.</v>
      </c>
      <c r="F15" s="40" t="str">
        <f>kategorie!J15</f>
        <v>MIII</v>
      </c>
      <c r="G15" s="34">
        <f>PLAVANI!L15</f>
        <v>4</v>
      </c>
      <c r="H15" s="34">
        <f>PREK_DRAHA!J15</f>
        <v>10</v>
      </c>
      <c r="I15" s="34">
        <f>STRELBA!L15</f>
        <v>5</v>
      </c>
      <c r="J15" s="34">
        <f>CROSS!J15</f>
        <v>4</v>
      </c>
      <c r="K15" s="69">
        <f t="shared" si="0"/>
        <v>23</v>
      </c>
      <c r="L15" s="72">
        <f>IF(K15="","",RANK(K15,K3:K15,1))</f>
        <v>6</v>
      </c>
    </row>
    <row r="18" spans="1:12" s="42" customFormat="1" ht="17" x14ac:dyDescent="0.25">
      <c r="A18" s="42" t="s">
        <v>163</v>
      </c>
      <c r="D18" s="43"/>
      <c r="F18" s="43"/>
      <c r="G18" s="44"/>
      <c r="H18" s="44"/>
      <c r="I18" s="44"/>
      <c r="J18" s="44"/>
      <c r="K18" s="71"/>
      <c r="L18" s="67"/>
    </row>
    <row r="19" spans="1:12" s="38" customFormat="1" ht="30" customHeight="1" x14ac:dyDescent="0.2">
      <c r="A19" s="37" t="s">
        <v>157</v>
      </c>
      <c r="B19" s="37" t="s">
        <v>43</v>
      </c>
      <c r="C19" s="37" t="s">
        <v>41</v>
      </c>
      <c r="D19" s="39" t="s">
        <v>44</v>
      </c>
      <c r="E19" s="37" t="s">
        <v>45</v>
      </c>
      <c r="F19" s="37" t="s">
        <v>0</v>
      </c>
      <c r="G19" s="37" t="s">
        <v>10</v>
      </c>
      <c r="H19" s="39" t="s">
        <v>159</v>
      </c>
      <c r="I19" s="37" t="s">
        <v>14</v>
      </c>
      <c r="J19" s="37" t="s">
        <v>16</v>
      </c>
      <c r="K19" s="74" t="s">
        <v>160</v>
      </c>
      <c r="L19" s="74" t="s">
        <v>161</v>
      </c>
    </row>
    <row r="20" spans="1:12" s="81" customFormat="1" ht="19" customHeight="1" x14ac:dyDescent="0.2">
      <c r="A20" s="76">
        <f>kategorie!L19</f>
        <v>14</v>
      </c>
      <c r="B20" s="76" t="str">
        <f>kategorie!B19</f>
        <v>BERÁNEK Ladislav</v>
      </c>
      <c r="C20" s="76">
        <f>kategorie!C19</f>
        <v>320162</v>
      </c>
      <c r="D20" s="76">
        <f>kategorie!D19</f>
        <v>1982</v>
      </c>
      <c r="E20" s="76" t="str">
        <f>kategorie!E19</f>
        <v>KŘP Plzeňského kraje</v>
      </c>
      <c r="F20" s="77" t="str">
        <f>kategorie!J19</f>
        <v>MII</v>
      </c>
      <c r="G20" s="78"/>
      <c r="H20" s="78"/>
      <c r="I20" s="34"/>
      <c r="J20" s="78"/>
      <c r="K20" s="79"/>
      <c r="L20" s="80"/>
    </row>
    <row r="21" spans="1:12" ht="19" customHeight="1" x14ac:dyDescent="0.2">
      <c r="A21" s="8">
        <f>kategorie!L20</f>
        <v>15</v>
      </c>
      <c r="B21" s="8" t="str">
        <f>kategorie!B20</f>
        <v>BRANNÝ Michal</v>
      </c>
      <c r="C21" s="8">
        <f>kategorie!C20</f>
        <v>322682</v>
      </c>
      <c r="D21" s="8">
        <f>kategorie!D20</f>
        <v>1986</v>
      </c>
      <c r="E21" s="8" t="str">
        <f>kategorie!E20</f>
        <v>KŘP Moravskoslezského kraje</v>
      </c>
      <c r="F21" s="40" t="str">
        <f>kategorie!J20</f>
        <v>MII</v>
      </c>
      <c r="G21" s="34">
        <f>PLAVANI!L21</f>
        <v>6</v>
      </c>
      <c r="H21" s="34">
        <f>PREK_DRAHA!J21</f>
        <v>6</v>
      </c>
      <c r="I21" s="34">
        <f>STRELBA!L21</f>
        <v>11</v>
      </c>
      <c r="J21" s="34">
        <f>CROSS!J21</f>
        <v>2</v>
      </c>
      <c r="K21" s="69">
        <f t="shared" ref="K21:K32" si="1">G21+H21+I21+J21</f>
        <v>25</v>
      </c>
      <c r="L21" s="72">
        <v>7</v>
      </c>
    </row>
    <row r="22" spans="1:12" ht="19" customHeight="1" x14ac:dyDescent="0.2">
      <c r="A22" s="8">
        <f>kategorie!L21</f>
        <v>16</v>
      </c>
      <c r="B22" s="8" t="str">
        <f>kategorie!B21</f>
        <v>DOLANA Petr</v>
      </c>
      <c r="C22" s="8">
        <f>kategorie!C21</f>
        <v>282376</v>
      </c>
      <c r="D22" s="8">
        <f>kategorie!D21</f>
        <v>1978</v>
      </c>
      <c r="E22" s="8" t="str">
        <f>kategorie!E21</f>
        <v>KŘP hlavního m.Prahy</v>
      </c>
      <c r="F22" s="40" t="str">
        <f>kategorie!J21</f>
        <v>MII</v>
      </c>
      <c r="G22" s="34">
        <f>PLAVANI!L22</f>
        <v>4</v>
      </c>
      <c r="H22" s="34">
        <f>PREK_DRAHA!J22</f>
        <v>9</v>
      </c>
      <c r="I22" s="34">
        <f>STRELBA!L22</f>
        <v>5</v>
      </c>
      <c r="J22" s="34">
        <f>CROSS!J22</f>
        <v>7</v>
      </c>
      <c r="K22" s="69">
        <f t="shared" si="1"/>
        <v>25</v>
      </c>
      <c r="L22" s="72">
        <f>IF(K22="","",RANK(K22,K20:K32,1))</f>
        <v>6</v>
      </c>
    </row>
    <row r="23" spans="1:12" ht="19" customHeight="1" x14ac:dyDescent="0.2">
      <c r="A23" s="8">
        <f>kategorie!L22</f>
        <v>17</v>
      </c>
      <c r="B23" s="8" t="str">
        <f>kategorie!B22</f>
        <v>DRÁBIK Pavel</v>
      </c>
      <c r="C23" s="8">
        <f>kategorie!C22</f>
        <v>323779</v>
      </c>
      <c r="D23" s="8">
        <f>kategorie!D22</f>
        <v>1986</v>
      </c>
      <c r="E23" s="8" t="str">
        <f>kategorie!E22</f>
        <v>KŘP Středočeského kraje</v>
      </c>
      <c r="F23" s="40" t="str">
        <f>kategorie!J22</f>
        <v>MII</v>
      </c>
      <c r="G23" s="34" t="str">
        <f>PLAVANI!L23</f>
        <v>0</v>
      </c>
      <c r="H23" s="34" t="str">
        <f>PREK_DRAHA!J23</f>
        <v>0</v>
      </c>
      <c r="I23" s="34">
        <f>STRELBA!L23</f>
        <v>6</v>
      </c>
      <c r="J23" s="34">
        <f>CROSS!J23</f>
        <v>6</v>
      </c>
      <c r="K23" s="69">
        <f t="shared" si="1"/>
        <v>12</v>
      </c>
      <c r="L23" s="72">
        <v>3</v>
      </c>
    </row>
    <row r="24" spans="1:12" ht="19" customHeight="1" x14ac:dyDescent="0.2">
      <c r="A24" s="8">
        <f>kategorie!L23</f>
        <v>18</v>
      </c>
      <c r="B24" s="8" t="str">
        <f>kategorie!B23</f>
        <v>KOUDELKA Václav</v>
      </c>
      <c r="C24" s="8">
        <f>kategorie!C23</f>
        <v>283213</v>
      </c>
      <c r="D24" s="8">
        <f>kategorie!D23</f>
        <v>1978</v>
      </c>
      <c r="E24" s="8" t="str">
        <f>kategorie!E23</f>
        <v>KŘP Královéhradeckého kraje</v>
      </c>
      <c r="F24" s="40" t="str">
        <f>kategorie!J23</f>
        <v>MII</v>
      </c>
      <c r="G24" s="34">
        <f>PLAVANI!L24</f>
        <v>8</v>
      </c>
      <c r="H24" s="34">
        <f>PREK_DRAHA!J24</f>
        <v>7</v>
      </c>
      <c r="I24" s="34">
        <f>STRELBA!L24</f>
        <v>3</v>
      </c>
      <c r="J24" s="34">
        <f>CROSS!J24</f>
        <v>5</v>
      </c>
      <c r="K24" s="69">
        <f t="shared" si="1"/>
        <v>23</v>
      </c>
      <c r="L24" s="72">
        <f>IF(K24="","",RANK(K24,K20:K32,1))</f>
        <v>4</v>
      </c>
    </row>
    <row r="25" spans="1:12" s="81" customFormat="1" ht="19" customHeight="1" x14ac:dyDescent="0.2">
      <c r="A25" s="76">
        <f>kategorie!L24</f>
        <v>19</v>
      </c>
      <c r="B25" s="76" t="str">
        <f>kategorie!B24</f>
        <v>MENDL Petr</v>
      </c>
      <c r="C25" s="76">
        <f>kategorie!C24</f>
        <v>317757</v>
      </c>
      <c r="D25" s="76">
        <f>kategorie!D24</f>
        <v>1985</v>
      </c>
      <c r="E25" s="76" t="str">
        <f>kategorie!E24</f>
        <v>KŘP Ústeckého kraje</v>
      </c>
      <c r="F25" s="77" t="str">
        <f>kategorie!J24</f>
        <v>MII</v>
      </c>
      <c r="G25" s="78"/>
      <c r="H25" s="78"/>
      <c r="I25" s="34"/>
      <c r="J25" s="78"/>
      <c r="K25" s="79"/>
      <c r="L25" s="80"/>
    </row>
    <row r="26" spans="1:12" ht="19" customHeight="1" x14ac:dyDescent="0.2">
      <c r="A26" s="8">
        <f>kategorie!L25</f>
        <v>20</v>
      </c>
      <c r="B26" s="8" t="str">
        <f>kategorie!B25</f>
        <v>NEČAS Petr</v>
      </c>
      <c r="C26" s="8">
        <f>kategorie!C25</f>
        <v>321201</v>
      </c>
      <c r="D26" s="8">
        <f>kategorie!D25</f>
        <v>1984</v>
      </c>
      <c r="E26" s="8" t="str">
        <f>kategorie!E25</f>
        <v>KŘP Jihočeského kraje</v>
      </c>
      <c r="F26" s="40" t="str">
        <f>kategorie!J25</f>
        <v>MII</v>
      </c>
      <c r="G26" s="34">
        <f>PLAVANI!L26</f>
        <v>10</v>
      </c>
      <c r="H26" s="34">
        <f>PREK_DRAHA!J26</f>
        <v>10</v>
      </c>
      <c r="I26" s="34">
        <f>STRELBA!L26</f>
        <v>4</v>
      </c>
      <c r="J26" s="34">
        <f>CROSS!J26</f>
        <v>11</v>
      </c>
      <c r="K26" s="69">
        <f t="shared" si="1"/>
        <v>35</v>
      </c>
      <c r="L26" s="72">
        <f>IF(K26="","",RANK(K26,K20:K32,1))</f>
        <v>10</v>
      </c>
    </row>
    <row r="27" spans="1:12" ht="19" customHeight="1" x14ac:dyDescent="0.2">
      <c r="A27" s="8">
        <f>kategorie!L26</f>
        <v>21</v>
      </c>
      <c r="B27" s="8" t="str">
        <f>kategorie!B26</f>
        <v>Pokorný Čestmír</v>
      </c>
      <c r="C27" s="8">
        <f>kategorie!C26</f>
        <v>319568</v>
      </c>
      <c r="D27" s="8">
        <f>kategorie!D26</f>
        <v>1980</v>
      </c>
      <c r="E27" s="8" t="str">
        <f>kategorie!E26</f>
        <v>KŘP Středočeského kraje</v>
      </c>
      <c r="F27" s="40" t="str">
        <f>kategorie!J26</f>
        <v>MII</v>
      </c>
      <c r="G27" s="34">
        <f>PLAVANI!L27</f>
        <v>7</v>
      </c>
      <c r="H27" s="34">
        <f>PREK_DRAHA!J27</f>
        <v>3</v>
      </c>
      <c r="I27" s="34">
        <f>STRELBA!L27</f>
        <v>10</v>
      </c>
      <c r="J27" s="34">
        <f>CROSS!J27</f>
        <v>4</v>
      </c>
      <c r="K27" s="69">
        <f t="shared" si="1"/>
        <v>24</v>
      </c>
      <c r="L27" s="72">
        <f>IF(K27="","",RANK(K27,K20:K32,1))</f>
        <v>5</v>
      </c>
    </row>
    <row r="28" spans="1:12" ht="19" customHeight="1" x14ac:dyDescent="0.2">
      <c r="A28" s="8">
        <f>kategorie!L27</f>
        <v>22</v>
      </c>
      <c r="B28" s="8" t="str">
        <f>kategorie!B27</f>
        <v>SMETANA Lukáš</v>
      </c>
      <c r="C28" s="8">
        <f>kategorie!C27</f>
        <v>313210</v>
      </c>
      <c r="D28" s="8">
        <f>kategorie!D27</f>
        <v>1980</v>
      </c>
      <c r="E28" s="8" t="str">
        <f>kategorie!E27</f>
        <v>KŘP Jihomoravského kraje</v>
      </c>
      <c r="F28" s="40" t="str">
        <f>kategorie!J27</f>
        <v>MII</v>
      </c>
      <c r="G28" s="34">
        <f>PLAVANI!L28</f>
        <v>11</v>
      </c>
      <c r="H28" s="34">
        <f>PREK_DRAHA!J28</f>
        <v>11</v>
      </c>
      <c r="I28" s="34">
        <f>STRELBA!L28</f>
        <v>9</v>
      </c>
      <c r="J28" s="34">
        <f>CROSS!J28</f>
        <v>9</v>
      </c>
      <c r="K28" s="69">
        <f t="shared" si="1"/>
        <v>40</v>
      </c>
      <c r="L28" s="72">
        <f>IF(K28="","",RANK(K28,K20:K32,1))</f>
        <v>11</v>
      </c>
    </row>
    <row r="29" spans="1:12" ht="19" customHeight="1" x14ac:dyDescent="0.2">
      <c r="A29" s="8">
        <f>kategorie!L28</f>
        <v>23</v>
      </c>
      <c r="B29" s="8" t="str">
        <f>kategorie!B28</f>
        <v>STACH Vladislav</v>
      </c>
      <c r="C29" s="8">
        <f>kategorie!C28</f>
        <v>324642</v>
      </c>
      <c r="D29" s="8">
        <f>kategorie!D28</f>
        <v>1982</v>
      </c>
      <c r="E29" s="8" t="str">
        <f>kategorie!E28</f>
        <v>KŘP Plzeňského kraje</v>
      </c>
      <c r="F29" s="40" t="str">
        <f>kategorie!J28</f>
        <v>MII</v>
      </c>
      <c r="G29" s="34">
        <f>PLAVANI!L29</f>
        <v>3</v>
      </c>
      <c r="H29" s="34">
        <f>PREK_DRAHA!J29</f>
        <v>2</v>
      </c>
      <c r="I29" s="34">
        <f>STRELBA!L29</f>
        <v>2</v>
      </c>
      <c r="J29" s="34" t="str">
        <f>CROSS!J29</f>
        <v>0</v>
      </c>
      <c r="K29" s="69">
        <f t="shared" si="1"/>
        <v>7</v>
      </c>
      <c r="L29" s="72">
        <f>IF(K29="","",RANK(K29,K20:K32,1))</f>
        <v>1</v>
      </c>
    </row>
    <row r="30" spans="1:12" ht="19" customHeight="1" x14ac:dyDescent="0.2">
      <c r="A30" s="8">
        <f>kategorie!L29</f>
        <v>24</v>
      </c>
      <c r="B30" s="8" t="str">
        <f>kategorie!B29</f>
        <v>STŘESKA Jan</v>
      </c>
      <c r="C30" s="8">
        <f>kategorie!C29</f>
        <v>321244</v>
      </c>
      <c r="D30" s="8">
        <f>kategorie!D29</f>
        <v>1982</v>
      </c>
      <c r="E30" s="8" t="str">
        <f>kategorie!E29</f>
        <v>KŘP Středočeského kraje</v>
      </c>
      <c r="F30" s="40" t="str">
        <f>kategorie!J29</f>
        <v>MII</v>
      </c>
      <c r="G30" s="34">
        <f>PLAVANI!L30</f>
        <v>2</v>
      </c>
      <c r="H30" s="34">
        <f>PREK_DRAHA!J30</f>
        <v>8</v>
      </c>
      <c r="I30" s="34">
        <f>STRELBA!L30</f>
        <v>7</v>
      </c>
      <c r="J30" s="34">
        <f>CROSS!J30</f>
        <v>9</v>
      </c>
      <c r="K30" s="69">
        <f t="shared" si="1"/>
        <v>26</v>
      </c>
      <c r="L30" s="72">
        <f>IF(K30="","",RANK(K30,K20:K32,1))</f>
        <v>8</v>
      </c>
    </row>
    <row r="31" spans="1:12" ht="19" customHeight="1" x14ac:dyDescent="0.2">
      <c r="A31" s="8">
        <f>kategorie!L30</f>
        <v>25</v>
      </c>
      <c r="B31" s="8" t="str">
        <f>kategorie!B30</f>
        <v>SUNKOVSKÝ David</v>
      </c>
      <c r="C31" s="8">
        <f>kategorie!C30</f>
        <v>315649</v>
      </c>
      <c r="D31" s="8">
        <f>kategorie!D30</f>
        <v>1986</v>
      </c>
      <c r="E31" s="8" t="str">
        <f>kategorie!E30</f>
        <v>KŘP Ústeckého kraje</v>
      </c>
      <c r="F31" s="40" t="str">
        <f>kategorie!J30</f>
        <v>MII</v>
      </c>
      <c r="G31" s="34">
        <f>PLAVANI!L31</f>
        <v>5</v>
      </c>
      <c r="H31" s="34">
        <f>PREK_DRAHA!J31</f>
        <v>4</v>
      </c>
      <c r="I31" s="34" t="str">
        <f>STRELBA!L31</f>
        <v>0</v>
      </c>
      <c r="J31" s="34">
        <f>CROSS!J31</f>
        <v>3</v>
      </c>
      <c r="K31" s="69">
        <f t="shared" si="1"/>
        <v>12</v>
      </c>
      <c r="L31" s="72">
        <f>IF(K31="","",RANK(K31,K20:K32,1))</f>
        <v>2</v>
      </c>
    </row>
    <row r="32" spans="1:12" ht="19" customHeight="1" x14ac:dyDescent="0.2">
      <c r="A32" s="8">
        <f>kategorie!L31</f>
        <v>26</v>
      </c>
      <c r="B32" s="8" t="str">
        <f>kategorie!B31</f>
        <v>ŠTĚPÁN Karel</v>
      </c>
      <c r="C32" s="8">
        <f>kategorie!C31</f>
        <v>326238</v>
      </c>
      <c r="D32" s="8">
        <f>kategorie!D31</f>
        <v>1984</v>
      </c>
      <c r="E32" s="8" t="str">
        <f>kategorie!E31</f>
        <v>KŘP Olomouckého kraje</v>
      </c>
      <c r="F32" s="40" t="str">
        <f>kategorie!J31</f>
        <v>MII</v>
      </c>
      <c r="G32" s="34">
        <f>PLAVANI!L32</f>
        <v>9</v>
      </c>
      <c r="H32" s="34">
        <f>PREK_DRAHA!J32</f>
        <v>5</v>
      </c>
      <c r="I32" s="34">
        <f>STRELBA!L32</f>
        <v>8</v>
      </c>
      <c r="J32" s="34">
        <f>CROSS!J32</f>
        <v>8</v>
      </c>
      <c r="K32" s="69">
        <f t="shared" si="1"/>
        <v>30</v>
      </c>
      <c r="L32" s="72">
        <f>IF(K32="","",RANK(K32,K20:K32,1))</f>
        <v>9</v>
      </c>
    </row>
    <row r="35" spans="1:12" s="42" customFormat="1" ht="17" x14ac:dyDescent="0.25">
      <c r="A35" s="42" t="s">
        <v>163</v>
      </c>
      <c r="D35" s="43"/>
      <c r="F35" s="43"/>
      <c r="G35" s="44"/>
      <c r="H35" s="44"/>
      <c r="I35" s="44"/>
      <c r="J35" s="44"/>
      <c r="K35" s="71"/>
      <c r="L35" s="67"/>
    </row>
    <row r="36" spans="1:12" s="38" customFormat="1" ht="30" customHeight="1" x14ac:dyDescent="0.2">
      <c r="A36" s="37" t="s">
        <v>157</v>
      </c>
      <c r="B36" s="37" t="s">
        <v>43</v>
      </c>
      <c r="C36" s="37" t="s">
        <v>41</v>
      </c>
      <c r="D36" s="39" t="s">
        <v>44</v>
      </c>
      <c r="E36" s="37" t="s">
        <v>45</v>
      </c>
      <c r="F36" s="37" t="s">
        <v>0</v>
      </c>
      <c r="G36" s="37" t="s">
        <v>10</v>
      </c>
      <c r="H36" s="39" t="s">
        <v>159</v>
      </c>
      <c r="I36" s="37" t="s">
        <v>14</v>
      </c>
      <c r="J36" s="37" t="s">
        <v>16</v>
      </c>
      <c r="K36" s="74" t="s">
        <v>160</v>
      </c>
      <c r="L36" s="74" t="s">
        <v>161</v>
      </c>
    </row>
    <row r="37" spans="1:12" s="81" customFormat="1" ht="19" customHeight="1" x14ac:dyDescent="0.2">
      <c r="A37" s="76">
        <f>kategorie!L35</f>
        <v>27</v>
      </c>
      <c r="B37" s="76" t="str">
        <f>kategorie!B35</f>
        <v>BRZOBOHATÝ Jan</v>
      </c>
      <c r="C37" s="76">
        <f>kategorie!C35</f>
        <v>319993</v>
      </c>
      <c r="D37" s="76">
        <f>kategorie!D35</f>
        <v>1987</v>
      </c>
      <c r="E37" s="76" t="str">
        <f>kategorie!E35</f>
        <v>KŘP Jihomoravského kraje</v>
      </c>
      <c r="F37" s="77" t="str">
        <f>kategorie!J35</f>
        <v>MI</v>
      </c>
      <c r="G37" s="78"/>
      <c r="H37" s="78"/>
      <c r="I37" s="34"/>
      <c r="J37" s="78"/>
      <c r="K37" s="79"/>
      <c r="L37" s="80"/>
    </row>
    <row r="38" spans="1:12" ht="19" customHeight="1" x14ac:dyDescent="0.2">
      <c r="A38" s="8">
        <f>kategorie!L36</f>
        <v>28</v>
      </c>
      <c r="B38" s="8" t="str">
        <f>kategorie!B36</f>
        <v>HOVORKA Martin</v>
      </c>
      <c r="C38" s="8">
        <f>kategorie!C36</f>
        <v>327898</v>
      </c>
      <c r="D38" s="8">
        <f>kategorie!D36</f>
        <v>1994</v>
      </c>
      <c r="E38" s="8" t="str">
        <f>kategorie!E36</f>
        <v>KŘP Ústeckého kraje</v>
      </c>
      <c r="F38" s="40" t="str">
        <f>kategorie!J36</f>
        <v>MI</v>
      </c>
      <c r="G38" s="34">
        <f>PLAVANI!L38</f>
        <v>3</v>
      </c>
      <c r="H38" s="34">
        <f>PREK_DRAHA!J38</f>
        <v>5</v>
      </c>
      <c r="I38" s="34">
        <f>STRELBA!L38</f>
        <v>4</v>
      </c>
      <c r="J38" s="34">
        <f>CROSS!J38</f>
        <v>5</v>
      </c>
      <c r="K38" s="69">
        <f t="shared" ref="K38:K48" si="2">G38+H38+I38+J38</f>
        <v>17</v>
      </c>
      <c r="L38" s="72">
        <f>IF(K38="","",RANK(K38,K37:K48,1))</f>
        <v>2</v>
      </c>
    </row>
    <row r="39" spans="1:12" ht="19" customHeight="1" x14ac:dyDescent="0.2">
      <c r="A39" s="8">
        <f>kategorie!L37</f>
        <v>29</v>
      </c>
      <c r="B39" s="8" t="str">
        <f>kategorie!B37</f>
        <v>HRDINA Pavel</v>
      </c>
      <c r="C39" s="8">
        <f>kategorie!C37</f>
        <v>320576</v>
      </c>
      <c r="D39" s="8">
        <f>kategorie!D37</f>
        <v>1988</v>
      </c>
      <c r="E39" s="8" t="str">
        <f>kategorie!E37</f>
        <v>KŘP Královéhradeckého kraje</v>
      </c>
      <c r="F39" s="40" t="str">
        <f>kategorie!J37</f>
        <v>MI</v>
      </c>
      <c r="G39" s="34">
        <f>PLAVANI!L39</f>
        <v>6</v>
      </c>
      <c r="H39" s="34">
        <f>PREK_DRAHA!J39</f>
        <v>2</v>
      </c>
      <c r="I39" s="34">
        <f>STRELBA!L39</f>
        <v>2</v>
      </c>
      <c r="J39" s="34" t="str">
        <f>CROSS!J39</f>
        <v>0</v>
      </c>
      <c r="K39" s="69">
        <f t="shared" si="2"/>
        <v>10</v>
      </c>
      <c r="L39" s="72">
        <f>IF(K39="","",RANK(K39,K37:K48,1))</f>
        <v>1</v>
      </c>
    </row>
    <row r="40" spans="1:12" ht="19" customHeight="1" x14ac:dyDescent="0.2">
      <c r="A40" s="8">
        <f>kategorie!L38</f>
        <v>30</v>
      </c>
      <c r="B40" s="8" t="str">
        <f>kategorie!B38</f>
        <v>JANEČEK Ondřej</v>
      </c>
      <c r="C40" s="8">
        <f>kategorie!C38</f>
        <v>326782</v>
      </c>
      <c r="D40" s="8">
        <f>kategorie!D38</f>
        <v>1990</v>
      </c>
      <c r="E40" s="8" t="str">
        <f>kategorie!E38</f>
        <v>KŘP Plzeňského kraje</v>
      </c>
      <c r="F40" s="40" t="str">
        <f>kategorie!J38</f>
        <v>MI</v>
      </c>
      <c r="G40" s="34" t="str">
        <f>PLAVANI!L40</f>
        <v>0</v>
      </c>
      <c r="H40" s="34">
        <f>PREK_DRAHA!J40</f>
        <v>7</v>
      </c>
      <c r="I40" s="34">
        <f>STRELBA!L40</f>
        <v>10</v>
      </c>
      <c r="J40" s="34">
        <f>CROSS!J40</f>
        <v>3</v>
      </c>
      <c r="K40" s="69">
        <f t="shared" si="2"/>
        <v>20</v>
      </c>
      <c r="L40" s="72">
        <v>6</v>
      </c>
    </row>
    <row r="41" spans="1:12" ht="19" customHeight="1" x14ac:dyDescent="0.2">
      <c r="A41" s="8">
        <f>kategorie!L39</f>
        <v>31</v>
      </c>
      <c r="B41" s="8" t="str">
        <f>kategorie!B39</f>
        <v>PETROŠ René</v>
      </c>
      <c r="C41" s="8">
        <f>kategorie!C39</f>
        <v>327088</v>
      </c>
      <c r="D41" s="8">
        <f>kategorie!D39</f>
        <v>1992</v>
      </c>
      <c r="E41" s="8" t="str">
        <f>kategorie!E39</f>
        <v>KŘP Moravskoslezského kraje</v>
      </c>
      <c r="F41" s="40" t="str">
        <f>kategorie!J39</f>
        <v>MI</v>
      </c>
      <c r="G41" s="34">
        <f>PLAVANI!L41</f>
        <v>9</v>
      </c>
      <c r="H41" s="34">
        <f>PREK_DRAHA!J41</f>
        <v>8</v>
      </c>
      <c r="I41" s="34">
        <f>STRELBA!L41</f>
        <v>7</v>
      </c>
      <c r="J41" s="34">
        <f>CROSS!J41</f>
        <v>7</v>
      </c>
      <c r="K41" s="69">
        <f t="shared" si="2"/>
        <v>31</v>
      </c>
      <c r="L41" s="72">
        <f>IF(K41="","",RANK(K41,K37:K48,1))</f>
        <v>10</v>
      </c>
    </row>
    <row r="42" spans="1:12" ht="19" customHeight="1" x14ac:dyDescent="0.2">
      <c r="A42" s="8">
        <f>kategorie!L40</f>
        <v>32</v>
      </c>
      <c r="B42" s="8" t="str">
        <f>kategorie!B40</f>
        <v>MICHALÍK Lukáš</v>
      </c>
      <c r="C42" s="8">
        <f>kategorie!C40</f>
        <v>326560</v>
      </c>
      <c r="D42" s="8">
        <f>kategorie!D40</f>
        <v>1989</v>
      </c>
      <c r="E42" s="8" t="str">
        <f>kategorie!E40</f>
        <v>KŘP Jihočeského kraje</v>
      </c>
      <c r="F42" s="40" t="str">
        <f>kategorie!J40</f>
        <v>MI</v>
      </c>
      <c r="G42" s="34">
        <f>PLAVANI!L42</f>
        <v>10</v>
      </c>
      <c r="H42" s="34">
        <f>PREK_DRAHA!J42</f>
        <v>4</v>
      </c>
      <c r="I42" s="34">
        <f>STRELBA!L42</f>
        <v>9</v>
      </c>
      <c r="J42" s="34">
        <f>CROSS!J42</f>
        <v>4</v>
      </c>
      <c r="K42" s="69">
        <f t="shared" si="2"/>
        <v>27</v>
      </c>
      <c r="L42" s="72">
        <v>9</v>
      </c>
    </row>
    <row r="43" spans="1:12" ht="19" customHeight="1" x14ac:dyDescent="0.2">
      <c r="A43" s="8">
        <f>kategorie!L41</f>
        <v>33</v>
      </c>
      <c r="B43" s="8" t="str">
        <f>kategorie!B41</f>
        <v>NĚMEC Tomáš</v>
      </c>
      <c r="C43" s="8">
        <f>kategorie!C41</f>
        <v>319228</v>
      </c>
      <c r="D43" s="8">
        <f>kategorie!D41</f>
        <v>1987</v>
      </c>
      <c r="E43" s="8" t="str">
        <f>kategorie!E41</f>
        <v>KŘP Olomouckého kraje</v>
      </c>
      <c r="F43" s="40" t="str">
        <f>kategorie!J41</f>
        <v>MI</v>
      </c>
      <c r="G43" s="34">
        <f>PLAVANI!L43</f>
        <v>8</v>
      </c>
      <c r="H43" s="34">
        <f>PREK_DRAHA!J43</f>
        <v>6</v>
      </c>
      <c r="I43" s="34" t="str">
        <f>STRELBA!L43</f>
        <v>0</v>
      </c>
      <c r="J43" s="34">
        <f>CROSS!J43</f>
        <v>6</v>
      </c>
      <c r="K43" s="69">
        <f t="shared" si="2"/>
        <v>20</v>
      </c>
      <c r="L43" s="72">
        <f>IF(K43="","",RANK(K43,K37:K48,1))</f>
        <v>4</v>
      </c>
    </row>
    <row r="44" spans="1:12" ht="19" customHeight="1" x14ac:dyDescent="0.2">
      <c r="A44" s="8">
        <f>kategorie!L42</f>
        <v>34</v>
      </c>
      <c r="B44" s="8" t="str">
        <f>kategorie!B42</f>
        <v>NEUBERGER Marcel</v>
      </c>
      <c r="C44" s="8">
        <f>kategorie!C42</f>
        <v>325219</v>
      </c>
      <c r="D44" s="8">
        <f>kategorie!D42</f>
        <v>1990</v>
      </c>
      <c r="E44" s="8" t="str">
        <f>kategorie!E42</f>
        <v>KŘP hlavního m.Prahy</v>
      </c>
      <c r="F44" s="40" t="str">
        <f>kategorie!J42</f>
        <v>MI</v>
      </c>
      <c r="G44" s="34">
        <f>PLAVANI!L44</f>
        <v>5</v>
      </c>
      <c r="H44" s="34">
        <f>PREK_DRAHA!J44</f>
        <v>9</v>
      </c>
      <c r="I44" s="34">
        <f>STRELBA!L44</f>
        <v>3</v>
      </c>
      <c r="J44" s="34">
        <f>CROSS!J44</f>
        <v>10</v>
      </c>
      <c r="K44" s="69">
        <f t="shared" si="2"/>
        <v>27</v>
      </c>
      <c r="L44" s="72">
        <f>IF(K44="","",RANK(K44,K37:K48,1))</f>
        <v>7</v>
      </c>
    </row>
    <row r="45" spans="1:12" ht="19" customHeight="1" x14ac:dyDescent="0.2">
      <c r="A45" s="8">
        <f>kategorie!L43</f>
        <v>35</v>
      </c>
      <c r="B45" s="8" t="str">
        <f>kategorie!B43</f>
        <v>PETRŽELA Ondřej</v>
      </c>
      <c r="C45" s="8">
        <f>kategorie!C43</f>
        <v>327093</v>
      </c>
      <c r="D45" s="8">
        <f>kategorie!D43</f>
        <v>1989</v>
      </c>
      <c r="E45" s="8" t="str">
        <f>kategorie!E43</f>
        <v>KŘP Olomouckého kraje</v>
      </c>
      <c r="F45" s="40" t="str">
        <f>kategorie!J43</f>
        <v>MI</v>
      </c>
      <c r="G45" s="34">
        <f>PLAVANI!L45</f>
        <v>7</v>
      </c>
      <c r="H45" s="34" t="str">
        <f>PREK_DRAHA!J45</f>
        <v>0</v>
      </c>
      <c r="I45" s="34">
        <f>STRELBA!L45</f>
        <v>8</v>
      </c>
      <c r="J45" s="34">
        <f>CROSS!J45</f>
        <v>2</v>
      </c>
      <c r="K45" s="69">
        <f t="shared" si="2"/>
        <v>17</v>
      </c>
      <c r="L45" s="72">
        <v>3</v>
      </c>
    </row>
    <row r="46" spans="1:12" ht="19" customHeight="1" x14ac:dyDescent="0.2">
      <c r="A46" s="8">
        <f>kategorie!L44</f>
        <v>36</v>
      </c>
      <c r="B46" s="8" t="str">
        <f>kategorie!B44</f>
        <v>ŠEBEK Stanislav</v>
      </c>
      <c r="C46" s="8">
        <f>kategorie!C44</f>
        <v>327857</v>
      </c>
      <c r="D46" s="8">
        <f>kategorie!D44</f>
        <v>1994</v>
      </c>
      <c r="E46" s="8" t="str">
        <f>kategorie!E44</f>
        <v>KŘP Olomouckého kraje</v>
      </c>
      <c r="F46" s="40" t="str">
        <f>kategorie!J44</f>
        <v>MI</v>
      </c>
      <c r="G46" s="34">
        <f>PLAVANI!L46</f>
        <v>2</v>
      </c>
      <c r="H46" s="34">
        <f>PREK_DRAHA!J46</f>
        <v>3</v>
      </c>
      <c r="I46" s="34">
        <f>STRELBA!L46</f>
        <v>6</v>
      </c>
      <c r="J46" s="34">
        <f>CROSS!J46</f>
        <v>9</v>
      </c>
      <c r="K46" s="69">
        <f t="shared" si="2"/>
        <v>20</v>
      </c>
      <c r="L46" s="72">
        <v>5</v>
      </c>
    </row>
    <row r="47" spans="1:12" s="81" customFormat="1" ht="19" customHeight="1" x14ac:dyDescent="0.2">
      <c r="A47" s="76">
        <f>kategorie!L45</f>
        <v>37</v>
      </c>
      <c r="B47" s="76" t="str">
        <f>kategorie!B45</f>
        <v>VÍTEK Miroslav</v>
      </c>
      <c r="C47" s="76">
        <f>kategorie!C45</f>
        <v>326681</v>
      </c>
      <c r="D47" s="76">
        <f>kategorie!D45</f>
        <v>1989</v>
      </c>
      <c r="E47" s="76" t="str">
        <f>kategorie!E45</f>
        <v>KŘP Ústeckého kraje</v>
      </c>
      <c r="F47" s="77" t="str">
        <f>kategorie!J45</f>
        <v>MI</v>
      </c>
      <c r="G47" s="78"/>
      <c r="H47" s="78"/>
      <c r="I47" s="34"/>
      <c r="J47" s="78"/>
      <c r="K47" s="79"/>
      <c r="L47" s="80"/>
    </row>
    <row r="48" spans="1:12" ht="19" customHeight="1" x14ac:dyDescent="0.2">
      <c r="A48" s="8">
        <f>kategorie!L46</f>
        <v>38</v>
      </c>
      <c r="B48" s="8" t="str">
        <f>kategorie!B46</f>
        <v>VOLENEC Antonín</v>
      </c>
      <c r="C48" s="8">
        <f>kategorie!C46</f>
        <v>316383</v>
      </c>
      <c r="D48" s="8">
        <f>kategorie!D46</f>
        <v>1987</v>
      </c>
      <c r="E48" s="8" t="str">
        <f>kategorie!E46</f>
        <v>KŘP Středočeského kraje</v>
      </c>
      <c r="F48" s="40" t="str">
        <f>kategorie!J46</f>
        <v>MI</v>
      </c>
      <c r="G48" s="34">
        <f>PLAVANI!L48</f>
        <v>4</v>
      </c>
      <c r="H48" s="34">
        <f>PREK_DRAHA!J48</f>
        <v>10</v>
      </c>
      <c r="I48" s="34">
        <f>STRELBA!L48</f>
        <v>5</v>
      </c>
      <c r="J48" s="34">
        <f>CROSS!J48</f>
        <v>8</v>
      </c>
      <c r="K48" s="69">
        <f t="shared" si="2"/>
        <v>27</v>
      </c>
      <c r="L48" s="72">
        <v>8</v>
      </c>
    </row>
    <row r="51" spans="1:12" s="42" customFormat="1" ht="17" x14ac:dyDescent="0.25">
      <c r="A51" s="42" t="s">
        <v>163</v>
      </c>
      <c r="D51" s="43"/>
      <c r="F51" s="43"/>
      <c r="G51" s="44"/>
      <c r="H51" s="44"/>
      <c r="I51" s="44"/>
      <c r="J51" s="44"/>
      <c r="K51" s="71"/>
      <c r="L51" s="67"/>
    </row>
    <row r="52" spans="1:12" s="38" customFormat="1" ht="30" customHeight="1" x14ac:dyDescent="0.2">
      <c r="A52" s="37" t="s">
        <v>157</v>
      </c>
      <c r="B52" s="37" t="s">
        <v>43</v>
      </c>
      <c r="C52" s="37" t="s">
        <v>41</v>
      </c>
      <c r="D52" s="39" t="s">
        <v>44</v>
      </c>
      <c r="E52" s="37" t="s">
        <v>45</v>
      </c>
      <c r="F52" s="37" t="s">
        <v>0</v>
      </c>
      <c r="G52" s="37" t="s">
        <v>10</v>
      </c>
      <c r="H52" s="39" t="s">
        <v>159</v>
      </c>
      <c r="I52" s="37" t="s">
        <v>14</v>
      </c>
      <c r="J52" s="37" t="s">
        <v>16</v>
      </c>
      <c r="K52" s="74" t="s">
        <v>160</v>
      </c>
      <c r="L52" s="74" t="s">
        <v>161</v>
      </c>
    </row>
    <row r="53" spans="1:12" ht="19" customHeight="1" x14ac:dyDescent="0.2">
      <c r="A53" s="8">
        <f>kategorie!L50</f>
        <v>39</v>
      </c>
      <c r="B53" s="8" t="str">
        <f>kategorie!B50</f>
        <v>BENDOVÁ Kristýna</v>
      </c>
      <c r="C53" s="8">
        <f>kategorie!C50</f>
        <v>326402</v>
      </c>
      <c r="D53" s="8">
        <f>kategorie!D50</f>
        <v>1988</v>
      </c>
      <c r="E53" s="8" t="str">
        <f>kategorie!E50</f>
        <v>KŘP Plzeňského kraje</v>
      </c>
      <c r="F53" s="40" t="str">
        <f>kategorie!J50</f>
        <v>Z</v>
      </c>
      <c r="G53" s="34">
        <f>PLAVANI!L53</f>
        <v>11</v>
      </c>
      <c r="H53" s="34">
        <f>PREK_DRAHA!J53</f>
        <v>9</v>
      </c>
      <c r="I53" s="34">
        <f>STRELBA!L53</f>
        <v>11</v>
      </c>
      <c r="J53" s="34">
        <f>CROSS!J53</f>
        <v>9</v>
      </c>
      <c r="K53" s="69">
        <f t="shared" ref="K53:K66" si="3">G53+H53+I53+J53</f>
        <v>40</v>
      </c>
      <c r="L53" s="72">
        <v>13</v>
      </c>
    </row>
    <row r="54" spans="1:12" s="81" customFormat="1" ht="19" customHeight="1" x14ac:dyDescent="0.2">
      <c r="A54" s="76">
        <f>kategorie!L51</f>
        <v>40</v>
      </c>
      <c r="B54" s="76" t="str">
        <f>kategorie!B51</f>
        <v>BLÍNOVÁ Lucie</v>
      </c>
      <c r="C54" s="76">
        <f>kategorie!C51</f>
        <v>308142</v>
      </c>
      <c r="D54" s="76">
        <f>kategorie!D51</f>
        <v>1980</v>
      </c>
      <c r="E54" s="76" t="str">
        <f>kategorie!E51</f>
        <v>KŘP Ústeckého kraje</v>
      </c>
      <c r="F54" s="77" t="str">
        <f>kategorie!J51</f>
        <v>Z</v>
      </c>
      <c r="G54" s="78"/>
      <c r="H54" s="78"/>
      <c r="I54" s="78"/>
      <c r="J54" s="78"/>
      <c r="K54" s="79"/>
      <c r="L54" s="80"/>
    </row>
    <row r="55" spans="1:12" ht="19" customHeight="1" x14ac:dyDescent="0.2">
      <c r="A55" s="8">
        <f>kategorie!L52</f>
        <v>41</v>
      </c>
      <c r="B55" s="8" t="str">
        <f>kategorie!B52</f>
        <v>CACKOVÁ Jaroslava</v>
      </c>
      <c r="C55" s="8">
        <f>kategorie!C52</f>
        <v>328813</v>
      </c>
      <c r="D55" s="8">
        <f>kategorie!D52</f>
        <v>1990</v>
      </c>
      <c r="E55" s="8" t="str">
        <f>kategorie!E52</f>
        <v>KŘP Jihočeského kraje</v>
      </c>
      <c r="F55" s="40" t="str">
        <f>kategorie!J52</f>
        <v>Z</v>
      </c>
      <c r="G55" s="34">
        <f>PLAVANI!L55</f>
        <v>12</v>
      </c>
      <c r="H55" s="34">
        <f>PREK_DRAHA!J55</f>
        <v>11</v>
      </c>
      <c r="I55" s="34">
        <f>STRELBA!L55</f>
        <v>3</v>
      </c>
      <c r="J55" s="34">
        <f>CROSS!J55</f>
        <v>10</v>
      </c>
      <c r="K55" s="69">
        <f t="shared" si="3"/>
        <v>36</v>
      </c>
      <c r="L55" s="72">
        <f>IF(K55="","",RANK(K55,K53:K66,1))</f>
        <v>10</v>
      </c>
    </row>
    <row r="56" spans="1:12" ht="19" customHeight="1" x14ac:dyDescent="0.2">
      <c r="A56" s="8">
        <f>kategorie!L53</f>
        <v>42</v>
      </c>
      <c r="B56" s="8" t="str">
        <f>kategorie!B53</f>
        <v>DUDKOVÁ Lenka</v>
      </c>
      <c r="C56" s="8">
        <f>kategorie!C53</f>
        <v>325250</v>
      </c>
      <c r="D56" s="8">
        <f>kategorie!D53</f>
        <v>1985</v>
      </c>
      <c r="E56" s="8" t="str">
        <f>kategorie!E53</f>
        <v>KŘP hlavního m.Prahy</v>
      </c>
      <c r="F56" s="40" t="str">
        <f>kategorie!J53</f>
        <v>Z</v>
      </c>
      <c r="G56" s="34">
        <f>PLAVANI!L56</f>
        <v>3</v>
      </c>
      <c r="H56" s="34">
        <f>PREK_DRAHA!J56</f>
        <v>10</v>
      </c>
      <c r="I56" s="34">
        <f>STRELBA!L56</f>
        <v>13</v>
      </c>
      <c r="J56" s="34">
        <f>CROSS!J56</f>
        <v>5</v>
      </c>
      <c r="K56" s="69">
        <f t="shared" si="3"/>
        <v>31</v>
      </c>
      <c r="L56" s="72">
        <f>IF(K56="","",RANK(K56,K53:K66,1))</f>
        <v>7</v>
      </c>
    </row>
    <row r="57" spans="1:12" ht="19" customHeight="1" x14ac:dyDescent="0.2">
      <c r="A57" s="8">
        <f>kategorie!L54</f>
        <v>43</v>
      </c>
      <c r="B57" s="8" t="str">
        <f>kategorie!B54</f>
        <v>HLOUŠKOVÁ Marcela</v>
      </c>
      <c r="C57" s="8">
        <f>kategorie!C54</f>
        <v>316885</v>
      </c>
      <c r="D57" s="8">
        <f>kategorie!D54</f>
        <v>1974</v>
      </c>
      <c r="E57" s="8" t="str">
        <f>kategorie!E54</f>
        <v>KŘ Olomouckého kraje</v>
      </c>
      <c r="F57" s="40" t="str">
        <f>kategorie!J54</f>
        <v>Z</v>
      </c>
      <c r="G57" s="34">
        <f>PLAVANI!L57</f>
        <v>4</v>
      </c>
      <c r="H57" s="34">
        <f>PREK_DRAHA!J57</f>
        <v>6</v>
      </c>
      <c r="I57" s="34">
        <f>STRELBA!L57</f>
        <v>6</v>
      </c>
      <c r="J57" s="34">
        <f>CROSS!J57</f>
        <v>2</v>
      </c>
      <c r="K57" s="69">
        <f t="shared" si="3"/>
        <v>18</v>
      </c>
      <c r="L57" s="72">
        <f>IF(K57="","",RANK(K57,K53:K66,1))</f>
        <v>3</v>
      </c>
    </row>
    <row r="58" spans="1:12" ht="19" customHeight="1" x14ac:dyDescent="0.2">
      <c r="A58" s="8">
        <f>kategorie!L55</f>
        <v>44</v>
      </c>
      <c r="B58" s="8" t="str">
        <f>kategorie!B55</f>
        <v>MATĚJKOVÁ Tereza</v>
      </c>
      <c r="C58" s="8">
        <f>kategorie!C55</f>
        <v>327321</v>
      </c>
      <c r="D58" s="8">
        <f>kategorie!D55</f>
        <v>1985</v>
      </c>
      <c r="E58" s="8" t="str">
        <f>kategorie!E55</f>
        <v>KŘP Jihomoravského kraje</v>
      </c>
      <c r="F58" s="40" t="str">
        <f>kategorie!J55</f>
        <v>Z</v>
      </c>
      <c r="G58" s="34">
        <f>PLAVANI!L58</f>
        <v>13</v>
      </c>
      <c r="H58" s="34">
        <f>PREK_DRAHA!J58</f>
        <v>13</v>
      </c>
      <c r="I58" s="34">
        <f>STRELBA!L58</f>
        <v>2</v>
      </c>
      <c r="J58" s="34">
        <f>CROSS!J58</f>
        <v>12</v>
      </c>
      <c r="K58" s="69">
        <f t="shared" si="3"/>
        <v>40</v>
      </c>
      <c r="L58" s="72">
        <f>IF(K58="","",RANK(K58,K53:K66,1))</f>
        <v>12</v>
      </c>
    </row>
    <row r="59" spans="1:12" ht="19" customHeight="1" x14ac:dyDescent="0.2">
      <c r="A59" s="8">
        <f>kategorie!L56</f>
        <v>45</v>
      </c>
      <c r="B59" s="8" t="str">
        <f>kategorie!B56</f>
        <v>MIKEŠOVÁ Věra</v>
      </c>
      <c r="C59" s="8">
        <f>kategorie!C56</f>
        <v>328317</v>
      </c>
      <c r="D59" s="8">
        <f>kategorie!D56</f>
        <v>1990</v>
      </c>
      <c r="E59" s="8" t="str">
        <f>kategorie!E56</f>
        <v>KŘP Jihočeského kraje</v>
      </c>
      <c r="F59" s="40" t="str">
        <f>kategorie!J56</f>
        <v>Z</v>
      </c>
      <c r="G59" s="34">
        <f>PLAVANI!L59</f>
        <v>6</v>
      </c>
      <c r="H59" s="34">
        <f>PREK_DRAHA!J59</f>
        <v>8</v>
      </c>
      <c r="I59" s="34">
        <f>STRELBA!L59</f>
        <v>10</v>
      </c>
      <c r="J59" s="34">
        <f>CROSS!J59</f>
        <v>11</v>
      </c>
      <c r="K59" s="69">
        <f t="shared" si="3"/>
        <v>35</v>
      </c>
      <c r="L59" s="72">
        <f>IF(K59="","",RANK(K59,K53:K66,1))</f>
        <v>8</v>
      </c>
    </row>
    <row r="60" spans="1:12" ht="19" customHeight="1" x14ac:dyDescent="0.2">
      <c r="A60" s="8">
        <f>kategorie!L57</f>
        <v>46</v>
      </c>
      <c r="B60" s="8" t="str">
        <f>kategorie!B57</f>
        <v>MOJDLOVÁ Lucie</v>
      </c>
      <c r="C60" s="8">
        <f>kategorie!C57</f>
        <v>326338</v>
      </c>
      <c r="D60" s="8">
        <f>kategorie!D57</f>
        <v>1990</v>
      </c>
      <c r="E60" s="8" t="str">
        <f>kategorie!E57</f>
        <v>KŘP Středočeského kraje</v>
      </c>
      <c r="F60" s="40" t="str">
        <f>kategorie!J57</f>
        <v>Z</v>
      </c>
      <c r="G60" s="34">
        <f>PLAVANI!L60</f>
        <v>5</v>
      </c>
      <c r="H60" s="34">
        <f>PREK_DRAHA!J60</f>
        <v>5</v>
      </c>
      <c r="I60" s="34">
        <f>STRELBA!L60</f>
        <v>12</v>
      </c>
      <c r="J60" s="34">
        <f>CROSS!J60</f>
        <v>13</v>
      </c>
      <c r="K60" s="69">
        <f t="shared" si="3"/>
        <v>35</v>
      </c>
      <c r="L60" s="72">
        <v>9</v>
      </c>
    </row>
    <row r="61" spans="1:12" ht="19" customHeight="1" x14ac:dyDescent="0.2">
      <c r="A61" s="8">
        <f>kategorie!L58</f>
        <v>47</v>
      </c>
      <c r="B61" s="8" t="str">
        <f>kategorie!B58</f>
        <v>PETRÁČKOVÁ Adéla</v>
      </c>
      <c r="C61" s="8">
        <f>kategorie!C58</f>
        <v>327649</v>
      </c>
      <c r="D61" s="8">
        <f>kategorie!D58</f>
        <v>1994</v>
      </c>
      <c r="E61" s="8" t="str">
        <f>kategorie!E58</f>
        <v>KŘP Královéhradeckého kraje</v>
      </c>
      <c r="F61" s="40" t="str">
        <f>kategorie!J58</f>
        <v>Z</v>
      </c>
      <c r="G61" s="34">
        <f>PLAVANI!L61</f>
        <v>8</v>
      </c>
      <c r="H61" s="34">
        <f>PREK_DRAHA!J61</f>
        <v>3</v>
      </c>
      <c r="I61" s="34">
        <f>STRELBA!L61</f>
        <v>4</v>
      </c>
      <c r="J61" s="34">
        <f>CROSS!J61</f>
        <v>4</v>
      </c>
      <c r="K61" s="69">
        <f t="shared" si="3"/>
        <v>19</v>
      </c>
      <c r="L61" s="72">
        <f>IF(K61="","",RANK(K61,K53:K66,1))</f>
        <v>4</v>
      </c>
    </row>
    <row r="62" spans="1:12" ht="19" customHeight="1" x14ac:dyDescent="0.2">
      <c r="A62" s="8">
        <f>kategorie!L59</f>
        <v>48</v>
      </c>
      <c r="B62" s="8" t="str">
        <f>kategorie!B59</f>
        <v>PLHÁKOVÁ Dominika</v>
      </c>
      <c r="C62" s="8">
        <f>kategorie!C59</f>
        <v>326096</v>
      </c>
      <c r="D62" s="8">
        <f>kategorie!D59</f>
        <v>1991</v>
      </c>
      <c r="E62" s="8" t="str">
        <f>kategorie!E59</f>
        <v>KŘP Středočeského kraje</v>
      </c>
      <c r="F62" s="40" t="str">
        <f>kategorie!J59</f>
        <v>Z</v>
      </c>
      <c r="G62" s="34" t="str">
        <f>PLAVANI!L62</f>
        <v>0</v>
      </c>
      <c r="H62" s="34" t="str">
        <f>PREK_DRAHA!J62</f>
        <v>0</v>
      </c>
      <c r="I62" s="34">
        <f>STRELBA!L62</f>
        <v>5</v>
      </c>
      <c r="J62" s="34">
        <f>CROSS!J62</f>
        <v>6</v>
      </c>
      <c r="K62" s="69">
        <f t="shared" si="3"/>
        <v>11</v>
      </c>
      <c r="L62" s="72">
        <f>IF(K62="","",RANK(K62,K53:K66,1))</f>
        <v>1</v>
      </c>
    </row>
    <row r="63" spans="1:12" ht="19" customHeight="1" x14ac:dyDescent="0.2">
      <c r="A63" s="8">
        <f>kategorie!L60</f>
        <v>49</v>
      </c>
      <c r="B63" s="8" t="str">
        <f>kategorie!B60</f>
        <v>PROCHÁZKOVÁ Patricie</v>
      </c>
      <c r="C63" s="8">
        <f>kategorie!C60</f>
        <v>325592</v>
      </c>
      <c r="D63" s="8">
        <f>kategorie!D60</f>
        <v>1984</v>
      </c>
      <c r="E63" s="8" t="str">
        <f>kategorie!E60</f>
        <v>KŘP Plzeňského kraje</v>
      </c>
      <c r="F63" s="40" t="str">
        <f>kategorie!J60</f>
        <v>Z</v>
      </c>
      <c r="G63" s="34">
        <f>PLAVANI!L63</f>
        <v>7</v>
      </c>
      <c r="H63" s="34">
        <f>PREK_DRAHA!J63</f>
        <v>4</v>
      </c>
      <c r="I63" s="34">
        <f>STRELBA!L63</f>
        <v>8</v>
      </c>
      <c r="J63" s="34">
        <f>CROSS!J63</f>
        <v>3</v>
      </c>
      <c r="K63" s="69">
        <f t="shared" si="3"/>
        <v>22</v>
      </c>
      <c r="L63" s="72">
        <f>IF(K63="","",RANK(K63,K53:K66,1))</f>
        <v>5</v>
      </c>
    </row>
    <row r="64" spans="1:12" ht="19" customHeight="1" x14ac:dyDescent="0.2">
      <c r="A64" s="8">
        <f>kategorie!L61</f>
        <v>50</v>
      </c>
      <c r="B64" s="8" t="str">
        <f>kategorie!B61</f>
        <v>SCHUBERTOVÁ Jana</v>
      </c>
      <c r="C64" s="8">
        <f>kategorie!C61</f>
        <v>326144</v>
      </c>
      <c r="D64" s="8">
        <f>kategorie!D61</f>
        <v>1984</v>
      </c>
      <c r="E64" s="8" t="str">
        <f>kategorie!E61</f>
        <v>KŘP Ústeckého kraje</v>
      </c>
      <c r="F64" s="40" t="str">
        <f>kategorie!J61</f>
        <v>Z</v>
      </c>
      <c r="G64" s="34">
        <f>PLAVANI!L64</f>
        <v>10</v>
      </c>
      <c r="H64" s="34">
        <f>PREK_DRAHA!J64</f>
        <v>2</v>
      </c>
      <c r="I64" s="34" t="str">
        <f>STRELBA!L64</f>
        <v>0</v>
      </c>
      <c r="J64" s="34" t="str">
        <f>CROSS!J64</f>
        <v>0</v>
      </c>
      <c r="K64" s="69">
        <f t="shared" si="3"/>
        <v>12</v>
      </c>
      <c r="L64" s="72">
        <f>IF(K64="","",RANK(K64,K53:K66,1))</f>
        <v>2</v>
      </c>
    </row>
    <row r="65" spans="1:12" ht="19" customHeight="1" x14ac:dyDescent="0.2">
      <c r="A65" s="8">
        <f>kategorie!L62</f>
        <v>51</v>
      </c>
      <c r="B65" s="8" t="str">
        <f>kategorie!B62</f>
        <v>TUČKOVÁ Dagmar</v>
      </c>
      <c r="C65" s="8">
        <f>kategorie!C62</f>
        <v>325260</v>
      </c>
      <c r="D65" s="8">
        <f>kategorie!D62</f>
        <v>1986</v>
      </c>
      <c r="E65" s="8" t="str">
        <f>kategorie!E62</f>
        <v>KŘP hlavního m.Prahy</v>
      </c>
      <c r="F65" s="40" t="str">
        <f>kategorie!J62</f>
        <v>Z</v>
      </c>
      <c r="G65" s="34">
        <f>PLAVANI!L65</f>
        <v>9</v>
      </c>
      <c r="H65" s="34">
        <f>PREK_DRAHA!J65</f>
        <v>12</v>
      </c>
      <c r="I65" s="34">
        <f>STRELBA!L65</f>
        <v>9</v>
      </c>
      <c r="J65" s="34">
        <f>CROSS!J65</f>
        <v>7</v>
      </c>
      <c r="K65" s="69">
        <f t="shared" si="3"/>
        <v>37</v>
      </c>
      <c r="L65" s="72">
        <f>IF(K65="","",RANK(K65,K53:K66,1))</f>
        <v>11</v>
      </c>
    </row>
    <row r="66" spans="1:12" ht="19" customHeight="1" x14ac:dyDescent="0.2">
      <c r="A66" s="8">
        <f>kategorie!L63</f>
        <v>52</v>
      </c>
      <c r="B66" s="8" t="str">
        <f>kategorie!B63</f>
        <v>VAHALOVÁ Adéla</v>
      </c>
      <c r="C66" s="8">
        <f>kategorie!C63</f>
        <v>329754</v>
      </c>
      <c r="D66" s="8">
        <f>kategorie!D63</f>
        <v>1989</v>
      </c>
      <c r="E66" s="8" t="str">
        <f>kategorie!E63</f>
        <v>KŘP Moravskoslezského kraje</v>
      </c>
      <c r="F66" s="40" t="str">
        <f>kategorie!J63</f>
        <v>Z</v>
      </c>
      <c r="G66" s="34">
        <f>PLAVANI!L66</f>
        <v>2</v>
      </c>
      <c r="H66" s="34">
        <f>PREK_DRAHA!J66</f>
        <v>7</v>
      </c>
      <c r="I66" s="34">
        <f>STRELBA!L66</f>
        <v>7</v>
      </c>
      <c r="J66" s="34">
        <f>CROSS!J66</f>
        <v>8</v>
      </c>
      <c r="K66" s="69">
        <f t="shared" si="3"/>
        <v>24</v>
      </c>
      <c r="L66" s="72">
        <f>IF(K66="","",RANK(K66,K53:K66,1))</f>
        <v>6</v>
      </c>
    </row>
  </sheetData>
  <phoneticPr fontId="16" type="noConversion"/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Header>&amp;RPolicejní mistrovství ve víceboji - Sadská  30.5.-2.6.2017</oddHeader>
    <oddFooter>&amp;R&amp;D</oddFooter>
  </headerFooter>
  <rowBreaks count="3" manualBreakCount="3">
    <brk id="16" max="16383" man="1"/>
    <brk id="33" max="16383" man="1"/>
    <brk id="49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 enableFormatConditionsCalculation="0"/>
  <dimension ref="A2:H46"/>
  <sheetViews>
    <sheetView workbookViewId="0">
      <selection activeCell="C41" sqref="C41"/>
    </sheetView>
  </sheetViews>
  <sheetFormatPr baseColWidth="10" defaultColWidth="8.83203125" defaultRowHeight="15" x14ac:dyDescent="0.2"/>
  <cols>
    <col min="1" max="1" width="10" bestFit="1" customWidth="1"/>
    <col min="2" max="2" width="22.1640625" bestFit="1" customWidth="1"/>
    <col min="3" max="3" width="7" bestFit="1" customWidth="1"/>
    <col min="4" max="4" width="5" bestFit="1" customWidth="1"/>
    <col min="5" max="5" width="20.1640625" bestFit="1" customWidth="1"/>
  </cols>
  <sheetData>
    <row r="2" spans="1:8" ht="16" thickBot="1" x14ac:dyDescent="0.25">
      <c r="A2" s="1" t="s">
        <v>42</v>
      </c>
      <c r="B2" s="1" t="s">
        <v>43</v>
      </c>
      <c r="C2" s="1" t="s">
        <v>41</v>
      </c>
      <c r="D2" s="1" t="s">
        <v>44</v>
      </c>
      <c r="E2" s="2" t="s">
        <v>45</v>
      </c>
      <c r="F2" s="2" t="s">
        <v>46</v>
      </c>
      <c r="G2" s="23" t="s">
        <v>143</v>
      </c>
      <c r="H2" s="23" t="s">
        <v>145</v>
      </c>
    </row>
    <row r="3" spans="1:8" x14ac:dyDescent="0.2">
      <c r="A3" s="3" t="s">
        <v>49</v>
      </c>
      <c r="B3" s="4" t="s">
        <v>50</v>
      </c>
      <c r="C3" s="4">
        <v>326782</v>
      </c>
      <c r="D3" s="4">
        <v>1990</v>
      </c>
      <c r="E3" s="4" t="s">
        <v>51</v>
      </c>
      <c r="F3" s="5" t="s">
        <v>18</v>
      </c>
      <c r="G3" s="27" t="s">
        <v>144</v>
      </c>
      <c r="H3" t="str">
        <f t="shared" ref="H3:H41" si="0">IF(G3="","",IF(G3="Z","Z",IF(D3&gt;=1987,"MI",IF(D3&lt;=1976,"MIII","MII"))))</f>
        <v>MI</v>
      </c>
    </row>
    <row r="4" spans="1:8" x14ac:dyDescent="0.2">
      <c r="A4" s="7" t="s">
        <v>52</v>
      </c>
      <c r="B4" s="8" t="s">
        <v>53</v>
      </c>
      <c r="C4" s="8">
        <v>324642</v>
      </c>
      <c r="D4" s="8">
        <v>1982</v>
      </c>
      <c r="E4" s="8" t="s">
        <v>51</v>
      </c>
      <c r="F4" s="9" t="s">
        <v>18</v>
      </c>
      <c r="G4" s="27" t="s">
        <v>144</v>
      </c>
      <c r="H4" t="str">
        <f t="shared" si="0"/>
        <v>MII</v>
      </c>
    </row>
    <row r="5" spans="1:8" x14ac:dyDescent="0.2">
      <c r="A5" s="7" t="s">
        <v>54</v>
      </c>
      <c r="B5" s="8" t="s">
        <v>55</v>
      </c>
      <c r="C5" s="8">
        <v>260962</v>
      </c>
      <c r="D5" s="8">
        <v>1974</v>
      </c>
      <c r="E5" s="8" t="s">
        <v>51</v>
      </c>
      <c r="F5" s="9" t="s">
        <v>18</v>
      </c>
      <c r="G5" s="27" t="s">
        <v>144</v>
      </c>
      <c r="H5" t="str">
        <f t="shared" si="0"/>
        <v>MIII</v>
      </c>
    </row>
    <row r="6" spans="1:8" x14ac:dyDescent="0.2">
      <c r="A6" s="7" t="s">
        <v>49</v>
      </c>
      <c r="B6" s="8" t="s">
        <v>56</v>
      </c>
      <c r="C6" s="8">
        <v>325592</v>
      </c>
      <c r="D6" s="8">
        <v>1984</v>
      </c>
      <c r="E6" s="8" t="s">
        <v>51</v>
      </c>
      <c r="F6" s="9" t="s">
        <v>18</v>
      </c>
      <c r="G6" s="27" t="s">
        <v>7</v>
      </c>
      <c r="H6" t="str">
        <f t="shared" si="0"/>
        <v>Z</v>
      </c>
    </row>
    <row r="7" spans="1:8" ht="16" thickBot="1" x14ac:dyDescent="0.25">
      <c r="H7" t="str">
        <f t="shared" si="0"/>
        <v/>
      </c>
    </row>
    <row r="8" spans="1:8" x14ac:dyDescent="0.2">
      <c r="A8" s="3" t="s">
        <v>63</v>
      </c>
      <c r="B8" s="4" t="s">
        <v>64</v>
      </c>
      <c r="C8" s="4">
        <v>325260</v>
      </c>
      <c r="D8" s="4">
        <v>1986</v>
      </c>
      <c r="E8" s="4" t="s">
        <v>65</v>
      </c>
      <c r="F8" s="4" t="s">
        <v>18</v>
      </c>
      <c r="G8" s="27" t="s">
        <v>7</v>
      </c>
      <c r="H8" t="str">
        <f t="shared" si="0"/>
        <v>Z</v>
      </c>
    </row>
    <row r="9" spans="1:8" x14ac:dyDescent="0.2">
      <c r="A9" s="7" t="s">
        <v>66</v>
      </c>
      <c r="B9" s="8" t="s">
        <v>67</v>
      </c>
      <c r="C9" s="8">
        <v>325219</v>
      </c>
      <c r="D9" s="8">
        <v>1990</v>
      </c>
      <c r="E9" s="8" t="s">
        <v>65</v>
      </c>
      <c r="F9" s="8" t="s">
        <v>18</v>
      </c>
      <c r="G9" s="27" t="s">
        <v>144</v>
      </c>
      <c r="H9" t="str">
        <f t="shared" si="0"/>
        <v>MI</v>
      </c>
    </row>
    <row r="10" spans="1:8" x14ac:dyDescent="0.2">
      <c r="A10" s="7" t="s">
        <v>68</v>
      </c>
      <c r="B10" s="8" t="s">
        <v>69</v>
      </c>
      <c r="C10" s="8">
        <v>282376</v>
      </c>
      <c r="D10" s="8">
        <v>1978</v>
      </c>
      <c r="E10" s="8" t="s">
        <v>65</v>
      </c>
      <c r="F10" s="8" t="s">
        <v>18</v>
      </c>
      <c r="G10" s="27" t="s">
        <v>144</v>
      </c>
      <c r="H10" t="str">
        <f t="shared" si="0"/>
        <v>MII</v>
      </c>
    </row>
    <row r="11" spans="1:8" x14ac:dyDescent="0.2">
      <c r="A11" s="7" t="s">
        <v>70</v>
      </c>
      <c r="B11" s="8" t="s">
        <v>71</v>
      </c>
      <c r="C11" s="8">
        <v>254147</v>
      </c>
      <c r="D11" s="8">
        <v>1971</v>
      </c>
      <c r="E11" s="8" t="s">
        <v>65</v>
      </c>
      <c r="F11" s="8" t="s">
        <v>18</v>
      </c>
      <c r="G11" s="27" t="s">
        <v>144</v>
      </c>
      <c r="H11" t="str">
        <f t="shared" si="0"/>
        <v>MIII</v>
      </c>
    </row>
    <row r="12" spans="1:8" ht="16" thickBot="1" x14ac:dyDescent="0.25">
      <c r="H12" t="str">
        <f t="shared" si="0"/>
        <v/>
      </c>
    </row>
    <row r="13" spans="1:8" x14ac:dyDescent="0.2">
      <c r="A13" s="3" t="s">
        <v>61</v>
      </c>
      <c r="B13" s="4" t="s">
        <v>75</v>
      </c>
      <c r="C13" s="4">
        <v>327898</v>
      </c>
      <c r="D13" s="4">
        <v>1994</v>
      </c>
      <c r="E13" s="4" t="s">
        <v>76</v>
      </c>
      <c r="F13" s="4" t="s">
        <v>18</v>
      </c>
      <c r="G13" s="27" t="s">
        <v>144</v>
      </c>
      <c r="H13" t="str">
        <f t="shared" si="0"/>
        <v>MI</v>
      </c>
    </row>
    <row r="14" spans="1:8" x14ac:dyDescent="0.2">
      <c r="A14" s="7" t="s">
        <v>61</v>
      </c>
      <c r="B14" s="8" t="s">
        <v>77</v>
      </c>
      <c r="C14" s="8">
        <v>315649</v>
      </c>
      <c r="D14" s="8">
        <v>1986</v>
      </c>
      <c r="E14" s="8" t="s">
        <v>76</v>
      </c>
      <c r="F14" s="8" t="s">
        <v>18</v>
      </c>
      <c r="G14" s="27" t="s">
        <v>144</v>
      </c>
      <c r="H14" t="str">
        <f t="shared" si="0"/>
        <v>MII</v>
      </c>
    </row>
    <row r="15" spans="1:8" x14ac:dyDescent="0.2">
      <c r="A15" s="7" t="s">
        <v>78</v>
      </c>
      <c r="B15" s="8" t="s">
        <v>79</v>
      </c>
      <c r="C15" s="8">
        <v>267339</v>
      </c>
      <c r="D15" s="8">
        <v>1974</v>
      </c>
      <c r="E15" s="8" t="s">
        <v>76</v>
      </c>
      <c r="F15" s="8" t="s">
        <v>18</v>
      </c>
      <c r="G15" s="27" t="s">
        <v>144</v>
      </c>
      <c r="H15" t="str">
        <f t="shared" si="0"/>
        <v>MIII</v>
      </c>
    </row>
    <row r="16" spans="1:8" x14ac:dyDescent="0.2">
      <c r="A16" s="7" t="s">
        <v>52</v>
      </c>
      <c r="B16" s="8" t="s">
        <v>80</v>
      </c>
      <c r="C16" s="8">
        <v>326144</v>
      </c>
      <c r="D16" s="8">
        <v>1984</v>
      </c>
      <c r="E16" s="8" t="s">
        <v>76</v>
      </c>
      <c r="F16" s="8" t="s">
        <v>18</v>
      </c>
      <c r="G16" s="27" t="s">
        <v>7</v>
      </c>
      <c r="H16" t="str">
        <f t="shared" si="0"/>
        <v>Z</v>
      </c>
    </row>
    <row r="17" spans="1:8" ht="16" thickBot="1" x14ac:dyDescent="0.25">
      <c r="H17" t="str">
        <f t="shared" si="0"/>
        <v/>
      </c>
    </row>
    <row r="18" spans="1:8" x14ac:dyDescent="0.2">
      <c r="A18" s="3" t="s">
        <v>87</v>
      </c>
      <c r="B18" s="4" t="s">
        <v>88</v>
      </c>
      <c r="C18" s="4">
        <v>320576</v>
      </c>
      <c r="D18" s="4">
        <v>1988</v>
      </c>
      <c r="E18" s="4" t="s">
        <v>89</v>
      </c>
      <c r="F18" s="4" t="s">
        <v>18</v>
      </c>
      <c r="G18" s="27" t="s">
        <v>144</v>
      </c>
      <c r="H18" t="str">
        <f t="shared" si="0"/>
        <v>MI</v>
      </c>
    </row>
    <row r="19" spans="1:8" x14ac:dyDescent="0.2">
      <c r="A19" s="7" t="s">
        <v>90</v>
      </c>
      <c r="B19" s="8" t="s">
        <v>91</v>
      </c>
      <c r="C19" s="8">
        <v>283213</v>
      </c>
      <c r="D19" s="8">
        <v>1978</v>
      </c>
      <c r="E19" s="8" t="s">
        <v>89</v>
      </c>
      <c r="F19" s="8" t="s">
        <v>18</v>
      </c>
      <c r="G19" s="27" t="s">
        <v>144</v>
      </c>
      <c r="H19" t="str">
        <f t="shared" si="0"/>
        <v>MII</v>
      </c>
    </row>
    <row r="20" spans="1:8" x14ac:dyDescent="0.2">
      <c r="A20" s="7" t="s">
        <v>92</v>
      </c>
      <c r="B20" s="8" t="s">
        <v>93</v>
      </c>
      <c r="C20" s="8">
        <v>254245</v>
      </c>
      <c r="D20" s="8">
        <v>1967</v>
      </c>
      <c r="E20" s="8" t="s">
        <v>89</v>
      </c>
      <c r="F20" s="8" t="s">
        <v>18</v>
      </c>
      <c r="G20" s="27" t="s">
        <v>144</v>
      </c>
      <c r="H20" t="str">
        <f t="shared" si="0"/>
        <v>MIII</v>
      </c>
    </row>
    <row r="21" spans="1:8" ht="16" thickBot="1" x14ac:dyDescent="0.25">
      <c r="A21" s="11" t="s">
        <v>94</v>
      </c>
      <c r="B21" s="12" t="s">
        <v>95</v>
      </c>
      <c r="C21" s="12">
        <v>327649</v>
      </c>
      <c r="D21" s="12">
        <v>1994</v>
      </c>
      <c r="E21" s="12" t="s">
        <v>89</v>
      </c>
      <c r="F21" s="12" t="s">
        <v>18</v>
      </c>
      <c r="G21" s="27" t="s">
        <v>7</v>
      </c>
      <c r="H21" t="str">
        <f t="shared" si="0"/>
        <v>Z</v>
      </c>
    </row>
    <row r="22" spans="1:8" ht="16" thickBot="1" x14ac:dyDescent="0.25">
      <c r="H22" t="str">
        <f t="shared" si="0"/>
        <v/>
      </c>
    </row>
    <row r="23" spans="1:8" x14ac:dyDescent="0.2">
      <c r="A23" s="3" t="s">
        <v>96</v>
      </c>
      <c r="B23" s="4" t="s">
        <v>97</v>
      </c>
      <c r="C23" s="4">
        <v>326560</v>
      </c>
      <c r="D23" s="4">
        <v>1989</v>
      </c>
      <c r="E23" s="4" t="s">
        <v>98</v>
      </c>
      <c r="F23" s="4" t="s">
        <v>18</v>
      </c>
      <c r="G23" s="27" t="s">
        <v>144</v>
      </c>
      <c r="H23" t="str">
        <f t="shared" si="0"/>
        <v>MI</v>
      </c>
    </row>
    <row r="24" spans="1:8" x14ac:dyDescent="0.2">
      <c r="A24" s="7" t="s">
        <v>52</v>
      </c>
      <c r="B24" s="8" t="s">
        <v>99</v>
      </c>
      <c r="C24" s="8">
        <v>321201</v>
      </c>
      <c r="D24" s="8">
        <v>1984</v>
      </c>
      <c r="E24" s="8" t="s">
        <v>98</v>
      </c>
      <c r="F24" s="8" t="s">
        <v>18</v>
      </c>
      <c r="G24" s="27" t="s">
        <v>144</v>
      </c>
      <c r="H24" t="str">
        <f t="shared" si="0"/>
        <v>MII</v>
      </c>
    </row>
    <row r="25" spans="1:8" x14ac:dyDescent="0.2">
      <c r="A25" s="7" t="s">
        <v>61</v>
      </c>
      <c r="B25" s="8" t="s">
        <v>100</v>
      </c>
      <c r="C25" s="8">
        <v>256716</v>
      </c>
      <c r="D25" s="8">
        <v>1973</v>
      </c>
      <c r="E25" s="8" t="s">
        <v>98</v>
      </c>
      <c r="F25" s="8" t="s">
        <v>18</v>
      </c>
      <c r="G25" s="27" t="s">
        <v>144</v>
      </c>
      <c r="H25" t="str">
        <f t="shared" si="0"/>
        <v>MIII</v>
      </c>
    </row>
    <row r="26" spans="1:8" x14ac:dyDescent="0.2">
      <c r="A26" s="7" t="s">
        <v>101</v>
      </c>
      <c r="B26" s="8" t="s">
        <v>102</v>
      </c>
      <c r="C26" s="8">
        <v>328813</v>
      </c>
      <c r="D26" s="8">
        <v>1990</v>
      </c>
      <c r="E26" s="8" t="s">
        <v>98</v>
      </c>
      <c r="F26" s="8" t="s">
        <v>18</v>
      </c>
      <c r="G26" s="27" t="s">
        <v>7</v>
      </c>
      <c r="H26" t="str">
        <f t="shared" si="0"/>
        <v>Z</v>
      </c>
    </row>
    <row r="27" spans="1:8" ht="16" thickBot="1" x14ac:dyDescent="0.25">
      <c r="H27" t="str">
        <f t="shared" si="0"/>
        <v/>
      </c>
    </row>
    <row r="28" spans="1:8" x14ac:dyDescent="0.2">
      <c r="A28" s="3" t="s">
        <v>106</v>
      </c>
      <c r="B28" s="4" t="s">
        <v>107</v>
      </c>
      <c r="C28" s="4">
        <v>327093</v>
      </c>
      <c r="D28" s="4">
        <v>1989</v>
      </c>
      <c r="E28" s="4" t="s">
        <v>108</v>
      </c>
      <c r="F28" s="4" t="s">
        <v>18</v>
      </c>
      <c r="G28" s="27" t="s">
        <v>144</v>
      </c>
      <c r="H28" t="str">
        <f t="shared" si="0"/>
        <v>MI</v>
      </c>
    </row>
    <row r="29" spans="1:8" x14ac:dyDescent="0.2">
      <c r="A29" s="7" t="s">
        <v>49</v>
      </c>
      <c r="B29" s="8" t="s">
        <v>109</v>
      </c>
      <c r="C29" s="8">
        <v>326238</v>
      </c>
      <c r="D29" s="8">
        <v>1984</v>
      </c>
      <c r="E29" s="8" t="s">
        <v>108</v>
      </c>
      <c r="F29" s="8" t="s">
        <v>18</v>
      </c>
      <c r="G29" s="27" t="s">
        <v>144</v>
      </c>
      <c r="H29" t="str">
        <f t="shared" si="0"/>
        <v>MII</v>
      </c>
    </row>
    <row r="30" spans="1:8" x14ac:dyDescent="0.2">
      <c r="A30" s="7" t="s">
        <v>110</v>
      </c>
      <c r="B30" s="8" t="s">
        <v>111</v>
      </c>
      <c r="C30" s="8">
        <v>316885</v>
      </c>
      <c r="D30" s="8">
        <v>1974</v>
      </c>
      <c r="E30" s="8" t="s">
        <v>112</v>
      </c>
      <c r="F30" s="8" t="s">
        <v>18</v>
      </c>
      <c r="G30" s="27" t="s">
        <v>7</v>
      </c>
      <c r="H30" t="str">
        <f t="shared" si="0"/>
        <v>Z</v>
      </c>
    </row>
    <row r="31" spans="1:8" x14ac:dyDescent="0.2">
      <c r="A31" s="7" t="s">
        <v>92</v>
      </c>
      <c r="B31" s="8" t="s">
        <v>113</v>
      </c>
      <c r="C31" s="8">
        <v>279865</v>
      </c>
      <c r="D31" s="8">
        <v>1975</v>
      </c>
      <c r="E31" s="8" t="s">
        <v>108</v>
      </c>
      <c r="F31" s="8" t="s">
        <v>18</v>
      </c>
      <c r="G31" s="27" t="s">
        <v>144</v>
      </c>
      <c r="H31" t="str">
        <f t="shared" si="0"/>
        <v>MIII</v>
      </c>
    </row>
    <row r="32" spans="1:8" ht="16" thickBot="1" x14ac:dyDescent="0.25">
      <c r="H32" t="str">
        <f t="shared" si="0"/>
        <v/>
      </c>
    </row>
    <row r="33" spans="1:8" x14ac:dyDescent="0.2">
      <c r="A33" s="14" t="s">
        <v>90</v>
      </c>
      <c r="B33" s="5" t="s">
        <v>116</v>
      </c>
      <c r="C33" s="5">
        <v>319993</v>
      </c>
      <c r="D33" s="5">
        <v>1987</v>
      </c>
      <c r="E33" s="5" t="s">
        <v>117</v>
      </c>
      <c r="F33" s="5" t="s">
        <v>18</v>
      </c>
      <c r="G33" s="27" t="s">
        <v>144</v>
      </c>
      <c r="H33" t="str">
        <f t="shared" si="0"/>
        <v>MI</v>
      </c>
    </row>
    <row r="34" spans="1:8" x14ac:dyDescent="0.2">
      <c r="A34" s="15" t="s">
        <v>57</v>
      </c>
      <c r="B34" s="9" t="s">
        <v>118</v>
      </c>
      <c r="C34" s="9">
        <v>313210</v>
      </c>
      <c r="D34" s="9">
        <v>1980</v>
      </c>
      <c r="E34" s="9" t="s">
        <v>117</v>
      </c>
      <c r="F34" s="9" t="s">
        <v>18</v>
      </c>
      <c r="G34" s="27" t="s">
        <v>144</v>
      </c>
      <c r="H34" t="str">
        <f t="shared" si="0"/>
        <v>MII</v>
      </c>
    </row>
    <row r="35" spans="1:8" x14ac:dyDescent="0.2">
      <c r="A35" s="15" t="s">
        <v>78</v>
      </c>
      <c r="B35" s="9" t="s">
        <v>119</v>
      </c>
      <c r="C35" s="9">
        <v>304098</v>
      </c>
      <c r="D35" s="9">
        <v>1974</v>
      </c>
      <c r="E35" s="9" t="s">
        <v>117</v>
      </c>
      <c r="F35" s="9" t="s">
        <v>18</v>
      </c>
      <c r="G35" s="27" t="s">
        <v>144</v>
      </c>
      <c r="H35" t="str">
        <f t="shared" si="0"/>
        <v>MIII</v>
      </c>
    </row>
    <row r="36" spans="1:8" x14ac:dyDescent="0.2">
      <c r="A36" s="15" t="s">
        <v>70</v>
      </c>
      <c r="B36" s="9" t="s">
        <v>120</v>
      </c>
      <c r="C36" s="9">
        <v>327321</v>
      </c>
      <c r="D36" s="9">
        <v>1985</v>
      </c>
      <c r="E36" s="9" t="s">
        <v>117</v>
      </c>
      <c r="F36" s="9" t="s">
        <v>18</v>
      </c>
      <c r="G36" s="27" t="s">
        <v>7</v>
      </c>
      <c r="H36" t="str">
        <f t="shared" si="0"/>
        <v>Z</v>
      </c>
    </row>
    <row r="37" spans="1:8" ht="16" thickBot="1" x14ac:dyDescent="0.25">
      <c r="H37" t="str">
        <f t="shared" si="0"/>
        <v/>
      </c>
    </row>
    <row r="38" spans="1:8" x14ac:dyDescent="0.2">
      <c r="A38" s="14" t="s">
        <v>123</v>
      </c>
      <c r="B38" s="5" t="s">
        <v>124</v>
      </c>
      <c r="C38" s="4">
        <v>285307</v>
      </c>
      <c r="D38" s="4">
        <v>1972</v>
      </c>
      <c r="E38" s="4" t="s">
        <v>125</v>
      </c>
      <c r="F38" s="4" t="s">
        <v>18</v>
      </c>
      <c r="G38" s="27" t="s">
        <v>144</v>
      </c>
      <c r="H38" t="str">
        <f t="shared" si="0"/>
        <v>MIII</v>
      </c>
    </row>
    <row r="39" spans="1:8" x14ac:dyDescent="0.2">
      <c r="A39" s="15" t="s">
        <v>49</v>
      </c>
      <c r="B39" s="9" t="s">
        <v>126</v>
      </c>
      <c r="C39" s="8">
        <v>322682</v>
      </c>
      <c r="D39" s="8">
        <v>1986</v>
      </c>
      <c r="E39" s="8" t="s">
        <v>125</v>
      </c>
      <c r="F39" s="8" t="s">
        <v>18</v>
      </c>
      <c r="G39" s="27" t="s">
        <v>144</v>
      </c>
      <c r="H39" t="str">
        <f t="shared" si="0"/>
        <v>MII</v>
      </c>
    </row>
    <row r="40" spans="1:8" x14ac:dyDescent="0.2">
      <c r="A40" s="15" t="s">
        <v>101</v>
      </c>
      <c r="B40" s="9" t="s">
        <v>172</v>
      </c>
      <c r="C40" s="8">
        <v>327088</v>
      </c>
      <c r="D40" s="8">
        <v>1992</v>
      </c>
      <c r="E40" s="8" t="s">
        <v>125</v>
      </c>
      <c r="F40" s="8" t="s">
        <v>18</v>
      </c>
      <c r="G40" s="27" t="s">
        <v>144</v>
      </c>
      <c r="H40" t="str">
        <f t="shared" si="0"/>
        <v>MI</v>
      </c>
    </row>
    <row r="41" spans="1:8" x14ac:dyDescent="0.2">
      <c r="A41" s="15" t="s">
        <v>127</v>
      </c>
      <c r="B41" s="9" t="s">
        <v>128</v>
      </c>
      <c r="C41" s="8">
        <v>329754</v>
      </c>
      <c r="D41" s="8">
        <v>1989</v>
      </c>
      <c r="E41" s="8" t="s">
        <v>125</v>
      </c>
      <c r="F41" s="8" t="s">
        <v>18</v>
      </c>
      <c r="G41" s="27" t="s">
        <v>7</v>
      </c>
      <c r="H41" t="str">
        <f t="shared" si="0"/>
        <v>Z</v>
      </c>
    </row>
    <row r="42" spans="1:8" ht="16" thickBot="1" x14ac:dyDescent="0.25"/>
    <row r="43" spans="1:8" x14ac:dyDescent="0.2">
      <c r="A43" s="14" t="s">
        <v>49</v>
      </c>
      <c r="B43" s="5" t="s">
        <v>134</v>
      </c>
      <c r="C43" s="5">
        <v>316383</v>
      </c>
      <c r="D43" s="5">
        <v>1987</v>
      </c>
      <c r="E43" s="5" t="s">
        <v>135</v>
      </c>
      <c r="F43" s="5" t="s">
        <v>18</v>
      </c>
      <c r="G43" s="27" t="s">
        <v>144</v>
      </c>
      <c r="H43" t="str">
        <f>IF(G43="","",IF(G43="Z","Z",IF(D43&gt;=1987,"MI",IF(D43&lt;=1976,"MIII","MII"))))</f>
        <v>MI</v>
      </c>
    </row>
    <row r="44" spans="1:8" x14ac:dyDescent="0.2">
      <c r="A44" s="15" t="s">
        <v>123</v>
      </c>
      <c r="B44" s="9" t="s">
        <v>140</v>
      </c>
      <c r="C44" s="9">
        <v>323779</v>
      </c>
      <c r="D44" s="9">
        <v>1986</v>
      </c>
      <c r="E44" s="9" t="s">
        <v>135</v>
      </c>
      <c r="F44" s="9" t="s">
        <v>18</v>
      </c>
      <c r="G44" s="27" t="s">
        <v>144</v>
      </c>
      <c r="H44" t="str">
        <f>IF(G44="","",IF(G44="Z","Z",IF(D44&gt;=1987,"MI",IF(D44&lt;=1976,"MIII","MII"))))</f>
        <v>MII</v>
      </c>
    </row>
    <row r="45" spans="1:8" x14ac:dyDescent="0.2">
      <c r="A45" s="15" t="s">
        <v>54</v>
      </c>
      <c r="B45" s="9" t="s">
        <v>137</v>
      </c>
      <c r="C45" s="9">
        <v>309302</v>
      </c>
      <c r="D45" s="9">
        <v>1976</v>
      </c>
      <c r="E45" s="9" t="s">
        <v>135</v>
      </c>
      <c r="F45" s="9" t="s">
        <v>18</v>
      </c>
      <c r="G45" s="27" t="s">
        <v>144</v>
      </c>
      <c r="H45" t="str">
        <f>IF(G45="","",IF(G45="Z","Z",IF(D45&gt;=1987,"MI",IF(D45&lt;=1976,"MIII","MII"))))</f>
        <v>MIII</v>
      </c>
    </row>
    <row r="46" spans="1:8" x14ac:dyDescent="0.2">
      <c r="A46" s="15" t="s">
        <v>101</v>
      </c>
      <c r="B46" s="9" t="s">
        <v>138</v>
      </c>
      <c r="C46" s="9">
        <v>326096</v>
      </c>
      <c r="D46" s="9">
        <v>1991</v>
      </c>
      <c r="E46" s="9" t="s">
        <v>135</v>
      </c>
      <c r="F46" s="9" t="s">
        <v>18</v>
      </c>
      <c r="G46" s="27" t="s">
        <v>7</v>
      </c>
      <c r="H46" t="str">
        <f>IF(G46="","",IF(G46="Z","Z",IF(D46&gt;=1987,"MI",IF(D46&lt;=1976,"MIII","MII"))))</f>
        <v>Z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A2" sqref="A2:B11"/>
    </sheetView>
  </sheetViews>
  <sheetFormatPr baseColWidth="10" defaultColWidth="8.83203125" defaultRowHeight="15" x14ac:dyDescent="0.2"/>
  <cols>
    <col min="1" max="1" width="6.5" bestFit="1" customWidth="1"/>
    <col min="2" max="2" width="35" bestFit="1" customWidth="1"/>
  </cols>
  <sheetData>
    <row r="2" spans="1:2" s="29" customFormat="1" ht="19" x14ac:dyDescent="0.25">
      <c r="A2" s="141" t="s">
        <v>186</v>
      </c>
      <c r="B2" s="141" t="s">
        <v>187</v>
      </c>
    </row>
    <row r="3" spans="1:2" ht="19" x14ac:dyDescent="0.25">
      <c r="A3" s="140">
        <v>53</v>
      </c>
      <c r="B3" s="140" t="s">
        <v>51</v>
      </c>
    </row>
    <row r="4" spans="1:2" ht="19" x14ac:dyDescent="0.25">
      <c r="A4" s="140">
        <v>54</v>
      </c>
      <c r="B4" s="140" t="s">
        <v>65</v>
      </c>
    </row>
    <row r="5" spans="1:2" ht="19" x14ac:dyDescent="0.25">
      <c r="A5" s="140">
        <v>55</v>
      </c>
      <c r="B5" s="140" t="s">
        <v>76</v>
      </c>
    </row>
    <row r="6" spans="1:2" ht="19" x14ac:dyDescent="0.25">
      <c r="A6" s="140">
        <v>56</v>
      </c>
      <c r="B6" s="140" t="s">
        <v>89</v>
      </c>
    </row>
    <row r="7" spans="1:2" ht="19" x14ac:dyDescent="0.25">
      <c r="A7" s="140">
        <v>57</v>
      </c>
      <c r="B7" s="140" t="s">
        <v>98</v>
      </c>
    </row>
    <row r="8" spans="1:2" ht="19" x14ac:dyDescent="0.25">
      <c r="A8" s="140">
        <v>58</v>
      </c>
      <c r="B8" s="140" t="s">
        <v>108</v>
      </c>
    </row>
    <row r="9" spans="1:2" ht="19" x14ac:dyDescent="0.25">
      <c r="A9" s="140">
        <v>59</v>
      </c>
      <c r="B9" s="140" t="s">
        <v>125</v>
      </c>
    </row>
    <row r="10" spans="1:2" ht="19" x14ac:dyDescent="0.25">
      <c r="A10" s="140">
        <v>60</v>
      </c>
      <c r="B10" s="140" t="s">
        <v>135</v>
      </c>
    </row>
    <row r="11" spans="1:2" s="81" customFormat="1" ht="19" x14ac:dyDescent="0.25">
      <c r="A11" s="142">
        <v>61</v>
      </c>
      <c r="B11" s="142" t="s">
        <v>117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F17" sqref="F17"/>
    </sheetView>
  </sheetViews>
  <sheetFormatPr baseColWidth="10" defaultColWidth="8.83203125" defaultRowHeight="16" x14ac:dyDescent="0.2"/>
  <cols>
    <col min="1" max="1" width="6.1640625" style="125" customWidth="1"/>
    <col min="2" max="2" width="28.83203125" style="125" bestFit="1" customWidth="1"/>
    <col min="3" max="3" width="7.83203125" style="125" bestFit="1" customWidth="1"/>
    <col min="4" max="4" width="8.83203125" style="125" bestFit="1" customWidth="1"/>
    <col min="5" max="5" width="7.5" style="125" customWidth="1"/>
    <col min="6" max="6" width="9" style="125" bestFit="1" customWidth="1"/>
    <col min="7" max="12" width="8.5" style="125" bestFit="1" customWidth="1"/>
    <col min="13" max="13" width="6.1640625" style="125" bestFit="1" customWidth="1"/>
    <col min="14" max="14" width="9.33203125" style="125" customWidth="1"/>
    <col min="15" max="16384" width="8.83203125" style="125"/>
  </cols>
  <sheetData>
    <row r="2" spans="1:19" s="119" customFormat="1" ht="19" x14ac:dyDescent="0.3">
      <c r="A2" s="119" t="s">
        <v>188</v>
      </c>
      <c r="J2" s="120"/>
      <c r="K2" s="120"/>
      <c r="L2" s="120"/>
      <c r="M2" s="120"/>
      <c r="O2" s="120"/>
      <c r="P2" s="127"/>
      <c r="Q2" s="121"/>
      <c r="R2" s="122"/>
      <c r="S2" s="123"/>
    </row>
    <row r="3" spans="1:19" s="154" customFormat="1" ht="32" x14ac:dyDescent="0.2">
      <c r="A3" s="63" t="s">
        <v>186</v>
      </c>
      <c r="B3" s="63" t="s">
        <v>187</v>
      </c>
      <c r="C3" s="63" t="s">
        <v>191</v>
      </c>
      <c r="D3" s="153" t="s">
        <v>190</v>
      </c>
      <c r="E3" s="63" t="s">
        <v>189</v>
      </c>
    </row>
    <row r="4" spans="1:19" ht="19" customHeight="1" x14ac:dyDescent="0.2">
      <c r="A4" s="124">
        <v>53</v>
      </c>
      <c r="B4" s="124" t="s">
        <v>196</v>
      </c>
      <c r="C4" s="54" t="s">
        <v>168</v>
      </c>
      <c r="D4" s="150"/>
      <c r="E4" s="51">
        <f>IF(C4="A",8,IF(D4="","",RANK(D4,D4:D12,1)))</f>
        <v>8</v>
      </c>
      <c r="F4" s="155"/>
    </row>
    <row r="5" spans="1:19" ht="19" customHeight="1" x14ac:dyDescent="0.2">
      <c r="A5" s="124">
        <v>54</v>
      </c>
      <c r="B5" s="124" t="s">
        <v>65</v>
      </c>
      <c r="C5" s="124"/>
      <c r="D5" s="150">
        <v>3.6030092592592593E-2</v>
      </c>
      <c r="E5" s="51">
        <f>IF(C5="A",8,IF(D5="","",RANK(D5,D4:D12,1)))</f>
        <v>3</v>
      </c>
    </row>
    <row r="6" spans="1:19" ht="19" customHeight="1" x14ac:dyDescent="0.2">
      <c r="A6" s="124">
        <v>55</v>
      </c>
      <c r="B6" s="124" t="s">
        <v>76</v>
      </c>
      <c r="C6" s="124"/>
      <c r="D6" s="150">
        <v>3.7152777777777778E-2</v>
      </c>
      <c r="E6" s="51">
        <f>IF(C6="A",8,IF(D6="","",RANK(D6,D4:D12,1)))</f>
        <v>4</v>
      </c>
    </row>
    <row r="7" spans="1:19" ht="19" customHeight="1" x14ac:dyDescent="0.2">
      <c r="A7" s="124">
        <v>56</v>
      </c>
      <c r="B7" s="124" t="s">
        <v>89</v>
      </c>
      <c r="C7" s="124"/>
      <c r="D7" s="150">
        <v>2.8437500000000001E-2</v>
      </c>
      <c r="E7" s="51">
        <f>IF(C7="A",8,IF(D7="","",RANK(D7,D4:D12,1)))</f>
        <v>1</v>
      </c>
    </row>
    <row r="8" spans="1:19" ht="19" customHeight="1" x14ac:dyDescent="0.2">
      <c r="A8" s="124">
        <v>57</v>
      </c>
      <c r="B8" s="124" t="s">
        <v>98</v>
      </c>
      <c r="C8" s="124"/>
      <c r="D8" s="150">
        <v>3.5648148148148151E-2</v>
      </c>
      <c r="E8" s="51">
        <f>IF(C8="A",8,IF(D8="","",RANK(D8,D4:D12,1)))</f>
        <v>2</v>
      </c>
    </row>
    <row r="9" spans="1:19" ht="19" customHeight="1" x14ac:dyDescent="0.2">
      <c r="A9" s="124">
        <v>58</v>
      </c>
      <c r="B9" s="124" t="s">
        <v>108</v>
      </c>
      <c r="C9" s="124"/>
      <c r="D9" s="150">
        <v>3.7453703703703704E-2</v>
      </c>
      <c r="E9" s="51">
        <f>IF(C9="A",8,IF(D9="","",RANK(D9,D4:D12,1)))</f>
        <v>5</v>
      </c>
    </row>
    <row r="10" spans="1:19" ht="19" customHeight="1" x14ac:dyDescent="0.2">
      <c r="A10" s="124">
        <v>59</v>
      </c>
      <c r="B10" s="124" t="s">
        <v>125</v>
      </c>
      <c r="C10" s="124"/>
      <c r="D10" s="150">
        <v>3.8912037037037037E-2</v>
      </c>
      <c r="E10" s="51">
        <f>IF(C10="A",8,IF(D10="","",RANK(D10,D4:D12,1)))</f>
        <v>6</v>
      </c>
    </row>
    <row r="11" spans="1:19" ht="19" customHeight="1" x14ac:dyDescent="0.2">
      <c r="A11" s="124">
        <v>60</v>
      </c>
      <c r="B11" s="124" t="s">
        <v>135</v>
      </c>
      <c r="C11" s="124"/>
      <c r="D11" s="150">
        <v>3.9247685185185184E-2</v>
      </c>
      <c r="E11" s="51">
        <f>IF(C11="A",8,IF(D11="","",RANK(D11,D4:D12,1)))</f>
        <v>7</v>
      </c>
    </row>
    <row r="12" spans="1:19" ht="19" customHeight="1" x14ac:dyDescent="0.2">
      <c r="A12" s="108"/>
      <c r="B12" s="108"/>
      <c r="C12" s="124"/>
      <c r="D12" s="150"/>
      <c r="E12" s="51" t="str">
        <f>IF(C12="A",8,IF(D12="","",RANK(D12,D4:D12,1)))</f>
        <v/>
      </c>
    </row>
    <row r="16" spans="1:19" s="119" customFormat="1" ht="19" x14ac:dyDescent="0.3">
      <c r="A16" s="119" t="s">
        <v>195</v>
      </c>
      <c r="J16" s="120"/>
      <c r="K16" s="120"/>
      <c r="L16" s="120"/>
      <c r="M16" s="120"/>
      <c r="O16" s="120"/>
      <c r="P16" s="127"/>
      <c r="Q16" s="121"/>
      <c r="R16" s="122"/>
      <c r="S16" s="123"/>
    </row>
    <row r="17" spans="1:7" s="126" customFormat="1" x14ac:dyDescent="0.2">
      <c r="A17" s="149" t="s">
        <v>186</v>
      </c>
      <c r="B17" s="149" t="s">
        <v>187</v>
      </c>
      <c r="C17" s="151" t="s">
        <v>192</v>
      </c>
      <c r="D17" s="152" t="s">
        <v>193</v>
      </c>
      <c r="E17" s="63" t="s">
        <v>19</v>
      </c>
      <c r="F17" s="149" t="s">
        <v>194</v>
      </c>
      <c r="G17" s="152" t="s">
        <v>22</v>
      </c>
    </row>
    <row r="18" spans="1:7" ht="19" customHeight="1" x14ac:dyDescent="0.2">
      <c r="A18" s="124">
        <v>53</v>
      </c>
      <c r="B18" s="124" t="s">
        <v>51</v>
      </c>
      <c r="C18" s="124"/>
      <c r="D18" s="124"/>
      <c r="E18" s="150"/>
      <c r="F18" s="150" t="str">
        <f>IF(E53="","",E18+C18*E18/2+D18*E18/4)</f>
        <v/>
      </c>
      <c r="G18" s="124"/>
    </row>
    <row r="19" spans="1:7" ht="19" customHeight="1" x14ac:dyDescent="0.2">
      <c r="A19" s="124">
        <v>54</v>
      </c>
      <c r="B19" s="124" t="s">
        <v>65</v>
      </c>
      <c r="C19" s="124"/>
      <c r="D19" s="124"/>
      <c r="E19" s="150"/>
      <c r="F19" s="150" t="str">
        <f t="shared" ref="F19:F26" si="0">IF(E54="","",E19+C19*E19/2+D19*E19/4)</f>
        <v/>
      </c>
      <c r="G19" s="124"/>
    </row>
    <row r="20" spans="1:7" ht="19" customHeight="1" x14ac:dyDescent="0.2">
      <c r="A20" s="124">
        <v>55</v>
      </c>
      <c r="B20" s="124" t="s">
        <v>76</v>
      </c>
      <c r="C20" s="124"/>
      <c r="D20" s="124"/>
      <c r="E20" s="150"/>
      <c r="F20" s="150" t="str">
        <f t="shared" si="0"/>
        <v/>
      </c>
      <c r="G20" s="124"/>
    </row>
    <row r="21" spans="1:7" ht="19" customHeight="1" x14ac:dyDescent="0.2">
      <c r="A21" s="124">
        <v>56</v>
      </c>
      <c r="B21" s="124" t="s">
        <v>89</v>
      </c>
      <c r="C21" s="124"/>
      <c r="D21" s="124"/>
      <c r="E21" s="150"/>
      <c r="F21" s="150" t="str">
        <f t="shared" si="0"/>
        <v/>
      </c>
      <c r="G21" s="124"/>
    </row>
    <row r="22" spans="1:7" ht="19" customHeight="1" x14ac:dyDescent="0.2">
      <c r="A22" s="124">
        <v>57</v>
      </c>
      <c r="B22" s="124" t="s">
        <v>98</v>
      </c>
      <c r="C22" s="124"/>
      <c r="D22" s="124"/>
      <c r="E22" s="150"/>
      <c r="F22" s="150" t="str">
        <f t="shared" si="0"/>
        <v/>
      </c>
      <c r="G22" s="124"/>
    </row>
    <row r="23" spans="1:7" ht="19" customHeight="1" x14ac:dyDescent="0.2">
      <c r="A23" s="124">
        <v>58</v>
      </c>
      <c r="B23" s="124" t="s">
        <v>108</v>
      </c>
      <c r="C23" s="124"/>
      <c r="D23" s="124"/>
      <c r="E23" s="150"/>
      <c r="F23" s="150" t="str">
        <f t="shared" si="0"/>
        <v/>
      </c>
      <c r="G23" s="124"/>
    </row>
    <row r="24" spans="1:7" ht="19" customHeight="1" x14ac:dyDescent="0.2">
      <c r="A24" s="124">
        <v>59</v>
      </c>
      <c r="B24" s="124" t="s">
        <v>125</v>
      </c>
      <c r="C24" s="124"/>
      <c r="D24" s="124"/>
      <c r="E24" s="150"/>
      <c r="F24" s="150" t="str">
        <f t="shared" si="0"/>
        <v/>
      </c>
      <c r="G24" s="124"/>
    </row>
    <row r="25" spans="1:7" ht="19" customHeight="1" x14ac:dyDescent="0.2">
      <c r="A25" s="124">
        <v>60</v>
      </c>
      <c r="B25" s="124" t="s">
        <v>135</v>
      </c>
      <c r="C25" s="124"/>
      <c r="D25" s="124"/>
      <c r="E25" s="150"/>
      <c r="F25" s="150" t="str">
        <f t="shared" si="0"/>
        <v/>
      </c>
      <c r="G25" s="124"/>
    </row>
    <row r="26" spans="1:7" ht="19" customHeight="1" x14ac:dyDescent="0.2">
      <c r="A26" s="108">
        <v>61</v>
      </c>
      <c r="B26" s="108" t="s">
        <v>117</v>
      </c>
      <c r="C26" s="124"/>
      <c r="D26" s="124"/>
      <c r="E26" s="150"/>
      <c r="F26" s="150" t="str">
        <f t="shared" si="0"/>
        <v/>
      </c>
      <c r="G26" s="124"/>
    </row>
  </sheetData>
  <pageMargins left="0.25" right="0.25" top="0.75" bottom="0.75" header="0.3" footer="0.3"/>
  <pageSetup paperSize="9" orientation="landscape" horizontalDpi="300" verticalDpi="300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A2" sqref="A2:E2"/>
    </sheetView>
  </sheetViews>
  <sheetFormatPr baseColWidth="10" defaultColWidth="8.83203125" defaultRowHeight="15" x14ac:dyDescent="0.2"/>
  <cols>
    <col min="4" max="4" width="12" style="75" bestFit="1" customWidth="1"/>
    <col min="5" max="5" width="32.6640625" bestFit="1" customWidth="1"/>
    <col min="8" max="8" width="10.1640625" bestFit="1" customWidth="1"/>
  </cols>
  <sheetData>
    <row r="1" spans="1:11" ht="16" thickBot="1" x14ac:dyDescent="0.25">
      <c r="A1" s="1" t="s">
        <v>42</v>
      </c>
      <c r="B1" s="1" t="s">
        <v>43</v>
      </c>
      <c r="C1" s="1" t="s">
        <v>41</v>
      </c>
      <c r="D1" s="156" t="s">
        <v>44</v>
      </c>
      <c r="E1" s="2" t="s">
        <v>45</v>
      </c>
      <c r="F1" s="2" t="s">
        <v>46</v>
      </c>
      <c r="G1" s="2" t="s">
        <v>47</v>
      </c>
      <c r="H1" s="2" t="s">
        <v>48</v>
      </c>
      <c r="I1" s="23" t="s">
        <v>143</v>
      </c>
      <c r="J1" s="23" t="s">
        <v>145</v>
      </c>
      <c r="K1" s="23" t="s">
        <v>152</v>
      </c>
    </row>
    <row r="2" spans="1:11" x14ac:dyDescent="0.2">
      <c r="A2" s="3" t="s">
        <v>92</v>
      </c>
      <c r="B2" s="4" t="s">
        <v>93</v>
      </c>
      <c r="C2" s="4">
        <v>254245</v>
      </c>
      <c r="D2" s="157">
        <v>1967</v>
      </c>
      <c r="E2" s="4" t="s">
        <v>89</v>
      </c>
      <c r="F2" s="4" t="s">
        <v>18</v>
      </c>
      <c r="G2" s="4" t="s">
        <v>60</v>
      </c>
      <c r="H2" s="6">
        <v>603916020</v>
      </c>
      <c r="I2" s="26" t="s">
        <v>144</v>
      </c>
      <c r="J2" s="118" t="str">
        <f t="shared" ref="J2:J33" si="0">IF(F2="","",IF(I2="Z","Z",IF(D2&gt;=1987,"MI",IF(D2&lt;=1976,"MIII","MII"))))</f>
        <v>MIII</v>
      </c>
      <c r="K2" s="118">
        <f t="shared" ref="K2:K33" si="1">IF(F2&lt;&gt;"",1,0)</f>
        <v>1</v>
      </c>
    </row>
    <row r="3" spans="1:11" x14ac:dyDescent="0.2">
      <c r="A3" s="7" t="s">
        <v>61</v>
      </c>
      <c r="B3" s="8" t="s">
        <v>74</v>
      </c>
      <c r="C3" s="8">
        <v>235937</v>
      </c>
      <c r="D3" s="158">
        <v>1969</v>
      </c>
      <c r="E3" s="8" t="s">
        <v>65</v>
      </c>
      <c r="F3" s="8" t="s">
        <v>59</v>
      </c>
      <c r="G3" s="8"/>
      <c r="H3" s="10"/>
      <c r="I3" s="26" t="s">
        <v>144</v>
      </c>
      <c r="J3" s="118" t="str">
        <f t="shared" si="0"/>
        <v>MIII</v>
      </c>
      <c r="K3" s="118">
        <f t="shared" si="1"/>
        <v>1</v>
      </c>
    </row>
    <row r="4" spans="1:11" x14ac:dyDescent="0.2">
      <c r="A4" s="7" t="s">
        <v>103</v>
      </c>
      <c r="B4" s="8" t="s">
        <v>104</v>
      </c>
      <c r="C4" s="8">
        <v>256367</v>
      </c>
      <c r="D4" s="158">
        <v>1969</v>
      </c>
      <c r="E4" s="8" t="s">
        <v>98</v>
      </c>
      <c r="F4" s="8" t="s">
        <v>59</v>
      </c>
      <c r="G4" s="8" t="s">
        <v>60</v>
      </c>
      <c r="H4" s="10">
        <v>777860641</v>
      </c>
      <c r="I4" s="26" t="s">
        <v>144</v>
      </c>
      <c r="J4" s="118" t="str">
        <f t="shared" si="0"/>
        <v>MIII</v>
      </c>
      <c r="K4" s="118">
        <f t="shared" si="1"/>
        <v>1</v>
      </c>
    </row>
    <row r="5" spans="1:11" x14ac:dyDescent="0.2">
      <c r="A5" s="7" t="s">
        <v>70</v>
      </c>
      <c r="B5" s="8" t="s">
        <v>71</v>
      </c>
      <c r="C5" s="8">
        <v>254147</v>
      </c>
      <c r="D5" s="158">
        <v>1971</v>
      </c>
      <c r="E5" s="8" t="s">
        <v>65</v>
      </c>
      <c r="F5" s="8" t="s">
        <v>18</v>
      </c>
      <c r="G5" s="8"/>
      <c r="H5" s="10"/>
      <c r="I5" s="24" t="s">
        <v>144</v>
      </c>
      <c r="J5" s="118" t="str">
        <f t="shared" si="0"/>
        <v>MIII</v>
      </c>
      <c r="K5" s="118">
        <f t="shared" si="1"/>
        <v>1</v>
      </c>
    </row>
    <row r="6" spans="1:11" x14ac:dyDescent="0.2">
      <c r="A6" s="15" t="s">
        <v>123</v>
      </c>
      <c r="B6" s="9" t="s">
        <v>124</v>
      </c>
      <c r="C6" s="8">
        <v>285307</v>
      </c>
      <c r="D6" s="158">
        <v>1972</v>
      </c>
      <c r="E6" s="8" t="s">
        <v>125</v>
      </c>
      <c r="F6" s="8" t="s">
        <v>18</v>
      </c>
      <c r="G6" s="8"/>
      <c r="H6" s="10"/>
      <c r="I6" s="22" t="s">
        <v>144</v>
      </c>
      <c r="J6" s="118" t="str">
        <f t="shared" si="0"/>
        <v>MIII</v>
      </c>
      <c r="K6" s="118">
        <f t="shared" si="1"/>
        <v>1</v>
      </c>
    </row>
    <row r="7" spans="1:11" ht="16" thickBot="1" x14ac:dyDescent="0.25">
      <c r="A7" s="11" t="s">
        <v>61</v>
      </c>
      <c r="B7" s="12" t="s">
        <v>100</v>
      </c>
      <c r="C7" s="12">
        <v>256716</v>
      </c>
      <c r="D7" s="159">
        <v>1973</v>
      </c>
      <c r="E7" s="12" t="s">
        <v>98</v>
      </c>
      <c r="F7" s="12" t="s">
        <v>18</v>
      </c>
      <c r="G7" s="12"/>
      <c r="H7" s="13"/>
      <c r="I7" s="22" t="s">
        <v>144</v>
      </c>
      <c r="J7" s="118" t="str">
        <f t="shared" si="0"/>
        <v>MIII</v>
      </c>
      <c r="K7" s="118">
        <f t="shared" si="1"/>
        <v>1</v>
      </c>
    </row>
    <row r="8" spans="1:11" x14ac:dyDescent="0.2">
      <c r="A8" s="14" t="s">
        <v>61</v>
      </c>
      <c r="B8" s="5" t="s">
        <v>141</v>
      </c>
      <c r="C8" s="5">
        <v>253302</v>
      </c>
      <c r="D8" s="160">
        <v>1973</v>
      </c>
      <c r="E8" s="5" t="s">
        <v>135</v>
      </c>
      <c r="F8" s="5" t="s">
        <v>59</v>
      </c>
      <c r="G8" s="4"/>
      <c r="H8" s="6"/>
      <c r="I8" s="22" t="s">
        <v>144</v>
      </c>
      <c r="J8" s="118" t="str">
        <f t="shared" si="0"/>
        <v>MIII</v>
      </c>
      <c r="K8" s="118">
        <f t="shared" si="1"/>
        <v>1</v>
      </c>
    </row>
    <row r="9" spans="1:11" x14ac:dyDescent="0.2">
      <c r="A9" s="7" t="s">
        <v>54</v>
      </c>
      <c r="B9" s="8" t="s">
        <v>55</v>
      </c>
      <c r="C9" s="8">
        <v>260962</v>
      </c>
      <c r="D9" s="158">
        <v>1974</v>
      </c>
      <c r="E9" s="8" t="s">
        <v>51</v>
      </c>
      <c r="F9" s="9" t="s">
        <v>18</v>
      </c>
      <c r="G9" s="8"/>
      <c r="H9" s="10"/>
      <c r="I9" s="22" t="s">
        <v>144</v>
      </c>
      <c r="J9" s="118" t="str">
        <f t="shared" si="0"/>
        <v>MIII</v>
      </c>
      <c r="K9" s="118">
        <f t="shared" si="1"/>
        <v>1</v>
      </c>
    </row>
    <row r="10" spans="1:11" x14ac:dyDescent="0.2">
      <c r="A10" s="7" t="s">
        <v>78</v>
      </c>
      <c r="B10" s="8" t="s">
        <v>79</v>
      </c>
      <c r="C10" s="8">
        <v>267339</v>
      </c>
      <c r="D10" s="158">
        <v>1974</v>
      </c>
      <c r="E10" s="8" t="s">
        <v>76</v>
      </c>
      <c r="F10" s="8" t="s">
        <v>18</v>
      </c>
      <c r="G10" s="8"/>
      <c r="H10" s="10"/>
      <c r="I10" s="22" t="s">
        <v>144</v>
      </c>
      <c r="J10" s="118" t="str">
        <f t="shared" si="0"/>
        <v>MIII</v>
      </c>
      <c r="K10" s="118">
        <f t="shared" si="1"/>
        <v>1</v>
      </c>
    </row>
    <row r="11" spans="1:11" x14ac:dyDescent="0.2">
      <c r="A11" s="7" t="s">
        <v>110</v>
      </c>
      <c r="B11" s="8" t="s">
        <v>111</v>
      </c>
      <c r="C11" s="8">
        <v>316885</v>
      </c>
      <c r="D11" s="158">
        <v>1974</v>
      </c>
      <c r="E11" s="8" t="s">
        <v>112</v>
      </c>
      <c r="F11" s="8" t="s">
        <v>18</v>
      </c>
      <c r="G11" s="8"/>
      <c r="H11" s="10"/>
      <c r="I11" s="22" t="s">
        <v>7</v>
      </c>
      <c r="J11" s="118" t="str">
        <f t="shared" si="0"/>
        <v>Z</v>
      </c>
      <c r="K11" s="118">
        <f t="shared" si="1"/>
        <v>1</v>
      </c>
    </row>
    <row r="12" spans="1:11" x14ac:dyDescent="0.2">
      <c r="A12" s="15" t="s">
        <v>78</v>
      </c>
      <c r="B12" s="9" t="s">
        <v>119</v>
      </c>
      <c r="C12" s="9">
        <v>304098</v>
      </c>
      <c r="D12" s="161">
        <v>1974</v>
      </c>
      <c r="E12" s="9" t="s">
        <v>117</v>
      </c>
      <c r="F12" s="9" t="s">
        <v>18</v>
      </c>
      <c r="G12" s="8"/>
      <c r="H12" s="10"/>
      <c r="I12" s="22" t="s">
        <v>144</v>
      </c>
      <c r="J12" s="118" t="str">
        <f t="shared" si="0"/>
        <v>MIII</v>
      </c>
      <c r="K12" s="118">
        <f t="shared" si="1"/>
        <v>1</v>
      </c>
    </row>
    <row r="13" spans="1:11" ht="16" thickBot="1" x14ac:dyDescent="0.25">
      <c r="A13" s="16" t="s">
        <v>131</v>
      </c>
      <c r="B13" s="17" t="s">
        <v>132</v>
      </c>
      <c r="C13" s="12">
        <v>276282</v>
      </c>
      <c r="D13" s="159">
        <v>1974</v>
      </c>
      <c r="E13" s="12" t="s">
        <v>133</v>
      </c>
      <c r="F13" s="17" t="s">
        <v>59</v>
      </c>
      <c r="G13" s="12"/>
      <c r="H13" s="13"/>
      <c r="I13" s="22" t="s">
        <v>144</v>
      </c>
      <c r="J13" s="118" t="str">
        <f t="shared" si="0"/>
        <v>MIII</v>
      </c>
      <c r="K13" s="118">
        <f t="shared" si="1"/>
        <v>1</v>
      </c>
    </row>
    <row r="14" spans="1:11" x14ac:dyDescent="0.2">
      <c r="A14" s="3" t="s">
        <v>92</v>
      </c>
      <c r="B14" s="4" t="s">
        <v>113</v>
      </c>
      <c r="C14" s="4">
        <v>279865</v>
      </c>
      <c r="D14" s="157">
        <v>1975</v>
      </c>
      <c r="E14" s="4" t="s">
        <v>108</v>
      </c>
      <c r="F14" s="4" t="s">
        <v>18</v>
      </c>
      <c r="G14" s="4" t="s">
        <v>60</v>
      </c>
      <c r="H14" s="6">
        <v>774210675</v>
      </c>
      <c r="I14" s="22" t="s">
        <v>144</v>
      </c>
      <c r="J14" s="118" t="str">
        <f t="shared" si="0"/>
        <v>MIII</v>
      </c>
      <c r="K14" s="118">
        <f t="shared" si="1"/>
        <v>1</v>
      </c>
    </row>
    <row r="15" spans="1:11" x14ac:dyDescent="0.2">
      <c r="A15" s="15" t="s">
        <v>54</v>
      </c>
      <c r="B15" s="9" t="s">
        <v>137</v>
      </c>
      <c r="C15" s="9">
        <v>309302</v>
      </c>
      <c r="D15" s="161">
        <v>1976</v>
      </c>
      <c r="E15" s="9" t="s">
        <v>135</v>
      </c>
      <c r="F15" s="9" t="s">
        <v>18</v>
      </c>
      <c r="G15" s="8"/>
      <c r="H15" s="10"/>
      <c r="I15" s="22" t="s">
        <v>144</v>
      </c>
      <c r="J15" s="118" t="str">
        <f t="shared" si="0"/>
        <v>MIII</v>
      </c>
      <c r="K15" s="118">
        <f t="shared" si="1"/>
        <v>1</v>
      </c>
    </row>
    <row r="16" spans="1:11" x14ac:dyDescent="0.2">
      <c r="A16" s="7" t="s">
        <v>68</v>
      </c>
      <c r="B16" s="8" t="s">
        <v>69</v>
      </c>
      <c r="C16" s="8">
        <v>282376</v>
      </c>
      <c r="D16" s="158">
        <v>1978</v>
      </c>
      <c r="E16" s="8" t="s">
        <v>65</v>
      </c>
      <c r="F16" s="8" t="s">
        <v>18</v>
      </c>
      <c r="G16" s="8" t="s">
        <v>60</v>
      </c>
      <c r="H16" s="10">
        <v>608330023</v>
      </c>
      <c r="I16" s="25" t="s">
        <v>144</v>
      </c>
      <c r="J16" s="118" t="str">
        <f t="shared" si="0"/>
        <v>MII</v>
      </c>
      <c r="K16" s="118">
        <f t="shared" si="1"/>
        <v>1</v>
      </c>
    </row>
    <row r="17" spans="1:11" x14ac:dyDescent="0.2">
      <c r="A17" s="7" t="s">
        <v>90</v>
      </c>
      <c r="B17" s="8" t="s">
        <v>91</v>
      </c>
      <c r="C17" s="8">
        <v>283213</v>
      </c>
      <c r="D17" s="158">
        <v>1978</v>
      </c>
      <c r="E17" s="8" t="s">
        <v>89</v>
      </c>
      <c r="F17" s="8" t="s">
        <v>18</v>
      </c>
      <c r="G17" s="8"/>
      <c r="H17" s="10"/>
      <c r="I17" s="22" t="s">
        <v>144</v>
      </c>
      <c r="J17" s="118" t="str">
        <f t="shared" si="0"/>
        <v>MII</v>
      </c>
      <c r="K17" s="118">
        <f t="shared" si="1"/>
        <v>1</v>
      </c>
    </row>
    <row r="18" spans="1:11" x14ac:dyDescent="0.2">
      <c r="A18" s="7" t="s">
        <v>81</v>
      </c>
      <c r="B18" s="8" t="s">
        <v>82</v>
      </c>
      <c r="C18" s="8">
        <v>308142</v>
      </c>
      <c r="D18" s="158">
        <v>1980</v>
      </c>
      <c r="E18" s="8" t="s">
        <v>76</v>
      </c>
      <c r="F18" s="8" t="s">
        <v>59</v>
      </c>
      <c r="G18" s="8"/>
      <c r="H18" s="10"/>
      <c r="I18" s="22" t="s">
        <v>7</v>
      </c>
      <c r="J18" s="118" t="str">
        <f t="shared" si="0"/>
        <v>Z</v>
      </c>
      <c r="K18" s="118">
        <f t="shared" si="1"/>
        <v>1</v>
      </c>
    </row>
    <row r="19" spans="1:11" x14ac:dyDescent="0.2">
      <c r="A19" s="15" t="s">
        <v>57</v>
      </c>
      <c r="B19" s="9" t="s">
        <v>118</v>
      </c>
      <c r="C19" s="9">
        <v>313210</v>
      </c>
      <c r="D19" s="161">
        <v>1980</v>
      </c>
      <c r="E19" s="9" t="s">
        <v>117</v>
      </c>
      <c r="F19" s="9" t="s">
        <v>18</v>
      </c>
      <c r="G19" s="8"/>
      <c r="H19" s="10"/>
      <c r="I19" s="22" t="s">
        <v>144</v>
      </c>
      <c r="J19" s="118" t="str">
        <f t="shared" si="0"/>
        <v>MII</v>
      </c>
      <c r="K19" s="118">
        <f t="shared" si="1"/>
        <v>1</v>
      </c>
    </row>
    <row r="20" spans="1:11" x14ac:dyDescent="0.2">
      <c r="A20" s="15" t="s">
        <v>150</v>
      </c>
      <c r="B20" s="9" t="s">
        <v>149</v>
      </c>
      <c r="C20" s="8">
        <v>319568</v>
      </c>
      <c r="D20" s="161">
        <v>1980</v>
      </c>
      <c r="E20" s="9" t="s">
        <v>135</v>
      </c>
      <c r="F20" s="9" t="s">
        <v>59</v>
      </c>
      <c r="G20" s="8"/>
      <c r="H20" s="10"/>
      <c r="I20" s="22" t="s">
        <v>144</v>
      </c>
      <c r="J20" s="118" t="str">
        <f t="shared" si="0"/>
        <v>MII</v>
      </c>
      <c r="K20" s="118">
        <f t="shared" si="1"/>
        <v>1</v>
      </c>
    </row>
    <row r="21" spans="1:11" ht="16" thickBot="1" x14ac:dyDescent="0.25">
      <c r="A21" s="11" t="s">
        <v>52</v>
      </c>
      <c r="B21" s="12" t="s">
        <v>53</v>
      </c>
      <c r="C21" s="12">
        <v>324642</v>
      </c>
      <c r="D21" s="159">
        <v>1982</v>
      </c>
      <c r="E21" s="12" t="s">
        <v>51</v>
      </c>
      <c r="F21" s="17" t="s">
        <v>18</v>
      </c>
      <c r="G21" s="12"/>
      <c r="H21" s="13"/>
      <c r="I21" s="25" t="s">
        <v>144</v>
      </c>
      <c r="J21" s="118" t="str">
        <f t="shared" si="0"/>
        <v>MII</v>
      </c>
      <c r="K21" s="118">
        <f t="shared" si="1"/>
        <v>1</v>
      </c>
    </row>
    <row r="22" spans="1:11" x14ac:dyDescent="0.2">
      <c r="A22" s="3" t="s">
        <v>57</v>
      </c>
      <c r="B22" s="4" t="s">
        <v>58</v>
      </c>
      <c r="C22" s="4">
        <v>320162</v>
      </c>
      <c r="D22" s="157">
        <v>1982</v>
      </c>
      <c r="E22" s="4" t="s">
        <v>51</v>
      </c>
      <c r="F22" s="5" t="s">
        <v>59</v>
      </c>
      <c r="G22" s="5" t="s">
        <v>60</v>
      </c>
      <c r="H22" s="6">
        <v>606633419</v>
      </c>
      <c r="I22" s="22" t="s">
        <v>144</v>
      </c>
      <c r="J22" s="118" t="str">
        <f t="shared" si="0"/>
        <v>MII</v>
      </c>
      <c r="K22" s="118">
        <f t="shared" si="1"/>
        <v>1</v>
      </c>
    </row>
    <row r="23" spans="1:11" x14ac:dyDescent="0.2">
      <c r="A23" s="15" t="s">
        <v>101</v>
      </c>
      <c r="B23" s="9" t="s">
        <v>136</v>
      </c>
      <c r="C23" s="9">
        <v>321244</v>
      </c>
      <c r="D23" s="161">
        <v>1982</v>
      </c>
      <c r="E23" s="9" t="s">
        <v>135</v>
      </c>
      <c r="F23" s="9" t="s">
        <v>59</v>
      </c>
      <c r="G23" s="8"/>
      <c r="H23" s="10"/>
      <c r="I23" s="22" t="s">
        <v>144</v>
      </c>
      <c r="J23" s="118" t="str">
        <f t="shared" si="0"/>
        <v>MII</v>
      </c>
      <c r="K23" s="118">
        <f t="shared" si="1"/>
        <v>1</v>
      </c>
    </row>
    <row r="24" spans="1:11" x14ac:dyDescent="0.2">
      <c r="A24" s="7" t="s">
        <v>49</v>
      </c>
      <c r="B24" s="8" t="s">
        <v>56</v>
      </c>
      <c r="C24" s="8">
        <v>325592</v>
      </c>
      <c r="D24" s="158">
        <v>1984</v>
      </c>
      <c r="E24" s="8" t="s">
        <v>51</v>
      </c>
      <c r="F24" s="9" t="s">
        <v>18</v>
      </c>
      <c r="G24" s="8"/>
      <c r="H24" s="10"/>
      <c r="I24" s="22" t="s">
        <v>7</v>
      </c>
      <c r="J24" s="118" t="str">
        <f t="shared" si="0"/>
        <v>Z</v>
      </c>
      <c r="K24" s="118">
        <f t="shared" si="1"/>
        <v>1</v>
      </c>
    </row>
    <row r="25" spans="1:11" ht="16" thickBot="1" x14ac:dyDescent="0.25">
      <c r="A25" s="11" t="s">
        <v>52</v>
      </c>
      <c r="B25" s="12" t="s">
        <v>80</v>
      </c>
      <c r="C25" s="12">
        <v>326144</v>
      </c>
      <c r="D25" s="159">
        <v>1984</v>
      </c>
      <c r="E25" s="12" t="s">
        <v>76</v>
      </c>
      <c r="F25" s="12" t="s">
        <v>18</v>
      </c>
      <c r="G25" s="12"/>
      <c r="H25" s="13"/>
      <c r="I25" s="22" t="s">
        <v>7</v>
      </c>
      <c r="J25" s="118" t="str">
        <f t="shared" si="0"/>
        <v>Z</v>
      </c>
      <c r="K25" s="118">
        <f t="shared" si="1"/>
        <v>1</v>
      </c>
    </row>
    <row r="26" spans="1:11" x14ac:dyDescent="0.2">
      <c r="A26" s="3" t="s">
        <v>52</v>
      </c>
      <c r="B26" s="4" t="s">
        <v>99</v>
      </c>
      <c r="C26" s="4">
        <v>321201</v>
      </c>
      <c r="D26" s="157">
        <v>1984</v>
      </c>
      <c r="E26" s="4" t="s">
        <v>98</v>
      </c>
      <c r="F26" s="4" t="s">
        <v>18</v>
      </c>
      <c r="G26" s="4"/>
      <c r="H26" s="6"/>
      <c r="I26" s="22" t="s">
        <v>144</v>
      </c>
      <c r="J26" s="118" t="str">
        <f t="shared" si="0"/>
        <v>MII</v>
      </c>
      <c r="K26" s="118">
        <f t="shared" si="1"/>
        <v>1</v>
      </c>
    </row>
    <row r="27" spans="1:11" x14ac:dyDescent="0.2">
      <c r="A27" s="7" t="s">
        <v>49</v>
      </c>
      <c r="B27" s="8" t="s">
        <v>109</v>
      </c>
      <c r="C27" s="8">
        <v>326238</v>
      </c>
      <c r="D27" s="158">
        <v>1984</v>
      </c>
      <c r="E27" s="8" t="s">
        <v>108</v>
      </c>
      <c r="F27" s="8" t="s">
        <v>18</v>
      </c>
      <c r="G27" s="8"/>
      <c r="H27" s="10"/>
      <c r="I27" s="22" t="s">
        <v>144</v>
      </c>
      <c r="J27" s="118" t="str">
        <f t="shared" si="0"/>
        <v>MII</v>
      </c>
      <c r="K27" s="118">
        <f t="shared" si="1"/>
        <v>1</v>
      </c>
    </row>
    <row r="28" spans="1:11" x14ac:dyDescent="0.2">
      <c r="A28" s="7" t="s">
        <v>72</v>
      </c>
      <c r="B28" s="8" t="s">
        <v>73</v>
      </c>
      <c r="C28" s="8">
        <v>325250</v>
      </c>
      <c r="D28" s="158">
        <v>1985</v>
      </c>
      <c r="E28" s="8" t="s">
        <v>65</v>
      </c>
      <c r="F28" s="8" t="s">
        <v>59</v>
      </c>
      <c r="G28" s="8"/>
      <c r="H28" s="10"/>
      <c r="I28" s="22" t="s">
        <v>7</v>
      </c>
      <c r="J28" s="118" t="str">
        <f t="shared" si="0"/>
        <v>Z</v>
      </c>
      <c r="K28" s="118">
        <f t="shared" si="1"/>
        <v>1</v>
      </c>
    </row>
    <row r="29" spans="1:11" x14ac:dyDescent="0.2">
      <c r="A29" s="7" t="s">
        <v>61</v>
      </c>
      <c r="B29" s="8" t="s">
        <v>83</v>
      </c>
      <c r="C29" s="8">
        <v>317757</v>
      </c>
      <c r="D29" s="158">
        <v>1985</v>
      </c>
      <c r="E29" s="8" t="s">
        <v>76</v>
      </c>
      <c r="F29" s="8" t="s">
        <v>59</v>
      </c>
      <c r="G29" s="8"/>
      <c r="H29" s="10"/>
      <c r="I29" s="22" t="s">
        <v>144</v>
      </c>
      <c r="J29" s="118" t="str">
        <f t="shared" si="0"/>
        <v>MII</v>
      </c>
      <c r="K29" s="118">
        <f t="shared" si="1"/>
        <v>1</v>
      </c>
    </row>
    <row r="30" spans="1:11" x14ac:dyDescent="0.2">
      <c r="A30" s="15" t="s">
        <v>70</v>
      </c>
      <c r="B30" s="9" t="s">
        <v>120</v>
      </c>
      <c r="C30" s="9">
        <v>327321</v>
      </c>
      <c r="D30" s="161">
        <v>1985</v>
      </c>
      <c r="E30" s="9" t="s">
        <v>117</v>
      </c>
      <c r="F30" s="9" t="s">
        <v>18</v>
      </c>
      <c r="G30" s="8"/>
      <c r="H30" s="10"/>
      <c r="I30" s="22" t="s">
        <v>7</v>
      </c>
      <c r="J30" s="118" t="str">
        <f t="shared" si="0"/>
        <v>Z</v>
      </c>
      <c r="K30" s="118">
        <f t="shared" si="1"/>
        <v>1</v>
      </c>
    </row>
    <row r="31" spans="1:11" ht="16" thickBot="1" x14ac:dyDescent="0.25">
      <c r="A31" s="11" t="s">
        <v>63</v>
      </c>
      <c r="B31" s="12" t="s">
        <v>64</v>
      </c>
      <c r="C31" s="12">
        <v>325260</v>
      </c>
      <c r="D31" s="159">
        <v>1986</v>
      </c>
      <c r="E31" s="12" t="s">
        <v>65</v>
      </c>
      <c r="F31" s="12" t="s">
        <v>18</v>
      </c>
      <c r="G31" s="12"/>
      <c r="H31" s="13"/>
      <c r="I31" s="22" t="s">
        <v>7</v>
      </c>
      <c r="J31" s="118" t="str">
        <f t="shared" si="0"/>
        <v>Z</v>
      </c>
      <c r="K31" s="118">
        <f t="shared" si="1"/>
        <v>1</v>
      </c>
    </row>
    <row r="32" spans="1:11" x14ac:dyDescent="0.2">
      <c r="A32" s="3" t="s">
        <v>61</v>
      </c>
      <c r="B32" s="4" t="s">
        <v>77</v>
      </c>
      <c r="C32" s="4">
        <v>315649</v>
      </c>
      <c r="D32" s="157">
        <v>1986</v>
      </c>
      <c r="E32" s="4" t="s">
        <v>76</v>
      </c>
      <c r="F32" s="4" t="s">
        <v>18</v>
      </c>
      <c r="G32" s="4"/>
      <c r="H32" s="6"/>
      <c r="I32" s="22" t="s">
        <v>144</v>
      </c>
      <c r="J32" s="118" t="str">
        <f t="shared" si="0"/>
        <v>MII</v>
      </c>
      <c r="K32" s="118">
        <f t="shared" si="1"/>
        <v>1</v>
      </c>
    </row>
    <row r="33" spans="1:11" x14ac:dyDescent="0.2">
      <c r="A33" s="15" t="s">
        <v>49</v>
      </c>
      <c r="B33" s="9" t="s">
        <v>126</v>
      </c>
      <c r="C33" s="8">
        <v>322682</v>
      </c>
      <c r="D33" s="158">
        <v>1986</v>
      </c>
      <c r="E33" s="8" t="s">
        <v>125</v>
      </c>
      <c r="F33" s="8" t="s">
        <v>18</v>
      </c>
      <c r="G33" s="8"/>
      <c r="H33" s="10"/>
      <c r="I33" s="22" t="s">
        <v>144</v>
      </c>
      <c r="J33" s="118" t="str">
        <f t="shared" si="0"/>
        <v>MII</v>
      </c>
      <c r="K33" s="118">
        <f t="shared" si="1"/>
        <v>1</v>
      </c>
    </row>
    <row r="34" spans="1:11" x14ac:dyDescent="0.2">
      <c r="A34" s="15" t="s">
        <v>123</v>
      </c>
      <c r="B34" s="9" t="s">
        <v>140</v>
      </c>
      <c r="C34" s="9">
        <v>323779</v>
      </c>
      <c r="D34" s="161">
        <v>1986</v>
      </c>
      <c r="E34" s="9" t="s">
        <v>135</v>
      </c>
      <c r="F34" s="9" t="s">
        <v>18</v>
      </c>
      <c r="G34" s="9" t="s">
        <v>60</v>
      </c>
      <c r="H34" s="10">
        <v>721457854</v>
      </c>
      <c r="I34" s="22" t="s">
        <v>144</v>
      </c>
      <c r="J34" s="118" t="str">
        <f t="shared" ref="J34:J65" si="2">IF(F34="","",IF(I34="Z","Z",IF(D34&gt;=1987,"MI",IF(D34&lt;=1976,"MIII","MII"))))</f>
        <v>MII</v>
      </c>
      <c r="K34" s="118">
        <f t="shared" ref="K34:K56" si="3">IF(F34&lt;&gt;"",1,0)</f>
        <v>1</v>
      </c>
    </row>
    <row r="35" spans="1:11" x14ac:dyDescent="0.2">
      <c r="A35" s="7" t="s">
        <v>49</v>
      </c>
      <c r="B35" s="8" t="s">
        <v>114</v>
      </c>
      <c r="C35" s="8">
        <v>319228</v>
      </c>
      <c r="D35" s="158">
        <v>1987</v>
      </c>
      <c r="E35" s="8" t="s">
        <v>108</v>
      </c>
      <c r="F35" s="8" t="s">
        <v>59</v>
      </c>
      <c r="G35" s="8"/>
      <c r="H35" s="10"/>
      <c r="I35" s="22" t="s">
        <v>144</v>
      </c>
      <c r="J35" s="118" t="str">
        <f t="shared" si="2"/>
        <v>MI</v>
      </c>
      <c r="K35" s="118">
        <f t="shared" si="3"/>
        <v>1</v>
      </c>
    </row>
    <row r="36" spans="1:11" x14ac:dyDescent="0.2">
      <c r="A36" s="15" t="s">
        <v>90</v>
      </c>
      <c r="B36" s="9" t="s">
        <v>116</v>
      </c>
      <c r="C36" s="9">
        <v>319993</v>
      </c>
      <c r="D36" s="161">
        <v>1987</v>
      </c>
      <c r="E36" s="9" t="s">
        <v>117</v>
      </c>
      <c r="F36" s="9" t="s">
        <v>18</v>
      </c>
      <c r="G36" s="8"/>
      <c r="H36" s="10"/>
      <c r="I36" s="22" t="s">
        <v>144</v>
      </c>
      <c r="J36" s="118" t="str">
        <f t="shared" si="2"/>
        <v>MI</v>
      </c>
      <c r="K36" s="118">
        <f t="shared" si="3"/>
        <v>1</v>
      </c>
    </row>
    <row r="37" spans="1:11" ht="16" thickBot="1" x14ac:dyDescent="0.25">
      <c r="A37" s="16" t="s">
        <v>49</v>
      </c>
      <c r="B37" s="17" t="s">
        <v>134</v>
      </c>
      <c r="C37" s="17">
        <v>316383</v>
      </c>
      <c r="D37" s="162">
        <v>1987</v>
      </c>
      <c r="E37" s="17" t="s">
        <v>135</v>
      </c>
      <c r="F37" s="17" t="s">
        <v>18</v>
      </c>
      <c r="G37" s="12"/>
      <c r="H37" s="13"/>
      <c r="I37" s="22" t="s">
        <v>144</v>
      </c>
      <c r="J37" s="118" t="str">
        <f t="shared" si="2"/>
        <v>MI</v>
      </c>
      <c r="K37" s="118">
        <f t="shared" si="3"/>
        <v>1</v>
      </c>
    </row>
    <row r="38" spans="1:11" x14ac:dyDescent="0.2">
      <c r="A38" s="3" t="s">
        <v>61</v>
      </c>
      <c r="B38" s="4" t="s">
        <v>62</v>
      </c>
      <c r="C38" s="4">
        <v>326402</v>
      </c>
      <c r="D38" s="157">
        <v>1988</v>
      </c>
      <c r="E38" s="4" t="s">
        <v>51</v>
      </c>
      <c r="F38" s="4" t="s">
        <v>59</v>
      </c>
      <c r="G38" s="4"/>
      <c r="H38" s="6"/>
      <c r="I38" s="22" t="s">
        <v>7</v>
      </c>
      <c r="J38" s="118" t="str">
        <f t="shared" si="2"/>
        <v>Z</v>
      </c>
      <c r="K38" s="118">
        <f t="shared" si="3"/>
        <v>1</v>
      </c>
    </row>
    <row r="39" spans="1:11" x14ac:dyDescent="0.2">
      <c r="A39" s="7" t="s">
        <v>87</v>
      </c>
      <c r="B39" s="8" t="s">
        <v>88</v>
      </c>
      <c r="C39" s="8">
        <v>320576</v>
      </c>
      <c r="D39" s="158">
        <v>1988</v>
      </c>
      <c r="E39" s="8" t="s">
        <v>89</v>
      </c>
      <c r="F39" s="8" t="s">
        <v>18</v>
      </c>
      <c r="G39" s="8"/>
      <c r="H39" s="10"/>
      <c r="I39" s="22" t="s">
        <v>144</v>
      </c>
      <c r="J39" s="118" t="str">
        <f t="shared" si="2"/>
        <v>MI</v>
      </c>
      <c r="K39" s="118">
        <f t="shared" si="3"/>
        <v>1</v>
      </c>
    </row>
    <row r="40" spans="1:11" x14ac:dyDescent="0.2">
      <c r="A40" s="7" t="s">
        <v>61</v>
      </c>
      <c r="B40" s="8" t="s">
        <v>84</v>
      </c>
      <c r="C40" s="8">
        <v>326681</v>
      </c>
      <c r="D40" s="158">
        <v>1989</v>
      </c>
      <c r="E40" s="8" t="s">
        <v>76</v>
      </c>
      <c r="F40" s="8" t="s">
        <v>59</v>
      </c>
      <c r="G40" s="8"/>
      <c r="H40" s="10"/>
      <c r="I40" s="22" t="s">
        <v>144</v>
      </c>
      <c r="J40" s="118" t="str">
        <f t="shared" si="2"/>
        <v>MI</v>
      </c>
      <c r="K40" s="118">
        <f t="shared" si="3"/>
        <v>1</v>
      </c>
    </row>
    <row r="41" spans="1:11" x14ac:dyDescent="0.2">
      <c r="A41" s="7" t="s">
        <v>96</v>
      </c>
      <c r="B41" s="8" t="s">
        <v>97</v>
      </c>
      <c r="C41" s="8">
        <v>326560</v>
      </c>
      <c r="D41" s="158">
        <v>1989</v>
      </c>
      <c r="E41" s="8" t="s">
        <v>98</v>
      </c>
      <c r="F41" s="8" t="s">
        <v>18</v>
      </c>
      <c r="G41" s="8"/>
      <c r="H41" s="10"/>
      <c r="I41" s="22" t="s">
        <v>144</v>
      </c>
      <c r="J41" s="118" t="str">
        <f t="shared" si="2"/>
        <v>MI</v>
      </c>
      <c r="K41" s="118">
        <f t="shared" si="3"/>
        <v>1</v>
      </c>
    </row>
    <row r="42" spans="1:11" ht="16" thickBot="1" x14ac:dyDescent="0.25">
      <c r="A42" s="11" t="s">
        <v>106</v>
      </c>
      <c r="B42" s="12" t="s">
        <v>107</v>
      </c>
      <c r="C42" s="12">
        <v>327093</v>
      </c>
      <c r="D42" s="159">
        <v>1989</v>
      </c>
      <c r="E42" s="8" t="s">
        <v>108</v>
      </c>
      <c r="F42" s="12" t="s">
        <v>18</v>
      </c>
      <c r="G42" s="12"/>
      <c r="H42" s="13"/>
      <c r="I42" s="22" t="s">
        <v>144</v>
      </c>
      <c r="J42" s="118" t="str">
        <f t="shared" si="2"/>
        <v>MI</v>
      </c>
      <c r="K42" s="118">
        <f t="shared" si="3"/>
        <v>1</v>
      </c>
    </row>
    <row r="43" spans="1:11" x14ac:dyDescent="0.2">
      <c r="A43" s="14" t="s">
        <v>127</v>
      </c>
      <c r="B43" s="5" t="s">
        <v>128</v>
      </c>
      <c r="C43" s="4">
        <v>329754</v>
      </c>
      <c r="D43" s="157">
        <v>1989</v>
      </c>
      <c r="E43" s="4" t="s">
        <v>125</v>
      </c>
      <c r="F43" s="4" t="s">
        <v>18</v>
      </c>
      <c r="G43" s="4"/>
      <c r="H43" s="6"/>
      <c r="I43" s="22" t="s">
        <v>7</v>
      </c>
      <c r="J43" s="118" t="str">
        <f t="shared" si="2"/>
        <v>Z</v>
      </c>
      <c r="K43" s="118">
        <f t="shared" si="3"/>
        <v>1</v>
      </c>
    </row>
    <row r="44" spans="1:11" x14ac:dyDescent="0.2">
      <c r="A44" s="7" t="s">
        <v>49</v>
      </c>
      <c r="B44" s="8" t="s">
        <v>50</v>
      </c>
      <c r="C44" s="8">
        <v>326782</v>
      </c>
      <c r="D44" s="158">
        <v>1990</v>
      </c>
      <c r="E44" s="8" t="s">
        <v>51</v>
      </c>
      <c r="F44" s="9" t="s">
        <v>18</v>
      </c>
      <c r="G44" s="8"/>
      <c r="H44" s="10"/>
      <c r="I44" s="25" t="s">
        <v>144</v>
      </c>
      <c r="J44" s="118" t="str">
        <f t="shared" si="2"/>
        <v>MI</v>
      </c>
      <c r="K44" s="118">
        <f t="shared" si="3"/>
        <v>1</v>
      </c>
    </row>
    <row r="45" spans="1:11" x14ac:dyDescent="0.2">
      <c r="A45" s="7" t="s">
        <v>66</v>
      </c>
      <c r="B45" s="8" t="s">
        <v>67</v>
      </c>
      <c r="C45" s="8">
        <v>325219</v>
      </c>
      <c r="D45" s="158">
        <v>1990</v>
      </c>
      <c r="E45" s="8" t="s">
        <v>65</v>
      </c>
      <c r="F45" s="8" t="s">
        <v>18</v>
      </c>
      <c r="G45" s="8"/>
      <c r="H45" s="10"/>
      <c r="I45" s="22" t="s">
        <v>144</v>
      </c>
      <c r="J45" s="118" t="str">
        <f t="shared" si="2"/>
        <v>MI</v>
      </c>
      <c r="K45" s="118">
        <f t="shared" si="3"/>
        <v>1</v>
      </c>
    </row>
    <row r="46" spans="1:11" x14ac:dyDescent="0.2">
      <c r="A46" s="7" t="s">
        <v>101</v>
      </c>
      <c r="B46" s="8" t="s">
        <v>102</v>
      </c>
      <c r="C46" s="8">
        <v>328813</v>
      </c>
      <c r="D46" s="158">
        <v>1990</v>
      </c>
      <c r="E46" s="8" t="s">
        <v>98</v>
      </c>
      <c r="F46" s="8" t="s">
        <v>18</v>
      </c>
      <c r="G46" s="8"/>
      <c r="H46" s="10"/>
      <c r="I46" s="22" t="s">
        <v>7</v>
      </c>
      <c r="J46" s="118" t="str">
        <f t="shared" si="2"/>
        <v>Z</v>
      </c>
      <c r="K46" s="118">
        <f t="shared" si="3"/>
        <v>1</v>
      </c>
    </row>
    <row r="47" spans="1:11" ht="16" thickBot="1" x14ac:dyDescent="0.25">
      <c r="A47" s="11" t="s">
        <v>101</v>
      </c>
      <c r="B47" s="12" t="s">
        <v>105</v>
      </c>
      <c r="C47" s="12">
        <v>328317</v>
      </c>
      <c r="D47" s="159">
        <v>1990</v>
      </c>
      <c r="E47" s="12" t="s">
        <v>98</v>
      </c>
      <c r="F47" s="12" t="s">
        <v>59</v>
      </c>
      <c r="G47" s="12"/>
      <c r="H47" s="13"/>
      <c r="I47" s="22" t="s">
        <v>7</v>
      </c>
      <c r="J47" s="118" t="str">
        <f t="shared" si="2"/>
        <v>Z</v>
      </c>
      <c r="K47" s="118">
        <f t="shared" si="3"/>
        <v>1</v>
      </c>
    </row>
    <row r="48" spans="1:11" ht="16" thickBot="1" x14ac:dyDescent="0.25">
      <c r="A48" s="18" t="s">
        <v>61</v>
      </c>
      <c r="B48" s="19" t="s">
        <v>139</v>
      </c>
      <c r="C48" s="19">
        <v>326338</v>
      </c>
      <c r="D48" s="163">
        <v>1990</v>
      </c>
      <c r="E48" s="19" t="s">
        <v>135</v>
      </c>
      <c r="F48" s="9" t="s">
        <v>59</v>
      </c>
      <c r="G48" s="20"/>
      <c r="H48" s="21"/>
      <c r="I48" s="22" t="s">
        <v>7</v>
      </c>
      <c r="J48" s="118" t="str">
        <f t="shared" si="2"/>
        <v>Z</v>
      </c>
      <c r="K48" s="118">
        <f t="shared" si="3"/>
        <v>1</v>
      </c>
    </row>
    <row r="49" spans="1:11" x14ac:dyDescent="0.2">
      <c r="A49" s="14" t="s">
        <v>101</v>
      </c>
      <c r="B49" s="5" t="s">
        <v>138</v>
      </c>
      <c r="C49" s="5">
        <v>326096</v>
      </c>
      <c r="D49" s="160">
        <v>1991</v>
      </c>
      <c r="E49" s="5" t="s">
        <v>135</v>
      </c>
      <c r="F49" s="5" t="s">
        <v>18</v>
      </c>
      <c r="G49" s="4"/>
      <c r="H49" s="6"/>
      <c r="I49" s="22" t="s">
        <v>7</v>
      </c>
      <c r="J49" s="118" t="str">
        <f t="shared" si="2"/>
        <v>Z</v>
      </c>
      <c r="K49" s="118">
        <f t="shared" si="3"/>
        <v>1</v>
      </c>
    </row>
    <row r="50" spans="1:11" x14ac:dyDescent="0.2">
      <c r="A50" s="15" t="s">
        <v>101</v>
      </c>
      <c r="B50" s="9" t="s">
        <v>172</v>
      </c>
      <c r="C50" s="8">
        <v>327088</v>
      </c>
      <c r="D50" s="158">
        <v>1992</v>
      </c>
      <c r="E50" s="8" t="s">
        <v>125</v>
      </c>
      <c r="F50" s="8" t="s">
        <v>18</v>
      </c>
      <c r="G50" s="8"/>
      <c r="H50" s="10"/>
      <c r="I50" s="22" t="s">
        <v>144</v>
      </c>
      <c r="J50" s="118" t="str">
        <f t="shared" si="2"/>
        <v>MI</v>
      </c>
      <c r="K50" s="118">
        <f t="shared" si="3"/>
        <v>1</v>
      </c>
    </row>
    <row r="51" spans="1:11" x14ac:dyDescent="0.2">
      <c r="A51" s="7" t="s">
        <v>61</v>
      </c>
      <c r="B51" s="8" t="s">
        <v>75</v>
      </c>
      <c r="C51" s="8">
        <v>327898</v>
      </c>
      <c r="D51" s="158">
        <v>1994</v>
      </c>
      <c r="E51" s="8" t="s">
        <v>76</v>
      </c>
      <c r="F51" s="8" t="s">
        <v>18</v>
      </c>
      <c r="G51" s="8"/>
      <c r="H51" s="10"/>
      <c r="I51" s="22" t="s">
        <v>144</v>
      </c>
      <c r="J51" s="118" t="str">
        <f t="shared" si="2"/>
        <v>MI</v>
      </c>
      <c r="K51" s="118">
        <f t="shared" si="3"/>
        <v>1</v>
      </c>
    </row>
    <row r="52" spans="1:11" x14ac:dyDescent="0.2">
      <c r="A52" s="7" t="s">
        <v>94</v>
      </c>
      <c r="B52" s="8" t="s">
        <v>95</v>
      </c>
      <c r="C52" s="8">
        <v>327649</v>
      </c>
      <c r="D52" s="158">
        <v>1994</v>
      </c>
      <c r="E52" s="8" t="s">
        <v>89</v>
      </c>
      <c r="F52" s="8" t="s">
        <v>18</v>
      </c>
      <c r="G52" s="8"/>
      <c r="H52" s="10"/>
      <c r="I52" s="25" t="s">
        <v>7</v>
      </c>
      <c r="J52" s="118" t="str">
        <f t="shared" si="2"/>
        <v>Z</v>
      </c>
      <c r="K52" s="118">
        <f t="shared" si="3"/>
        <v>1</v>
      </c>
    </row>
    <row r="53" spans="1:11" x14ac:dyDescent="0.2">
      <c r="A53" s="7" t="s">
        <v>49</v>
      </c>
      <c r="B53" s="8" t="s">
        <v>115</v>
      </c>
      <c r="C53" s="8">
        <v>327857</v>
      </c>
      <c r="D53" s="158">
        <v>1994</v>
      </c>
      <c r="E53" s="8" t="s">
        <v>108</v>
      </c>
      <c r="F53" s="8" t="s">
        <v>59</v>
      </c>
      <c r="G53" s="8"/>
      <c r="H53" s="10"/>
      <c r="I53" s="22" t="s">
        <v>144</v>
      </c>
      <c r="J53" s="118" t="str">
        <f t="shared" si="2"/>
        <v>MI</v>
      </c>
      <c r="K53" s="118">
        <f t="shared" si="3"/>
        <v>1</v>
      </c>
    </row>
    <row r="54" spans="1:11" x14ac:dyDescent="0.2">
      <c r="A54" s="7" t="s">
        <v>85</v>
      </c>
      <c r="B54" s="8" t="s">
        <v>86</v>
      </c>
      <c r="C54" s="8"/>
      <c r="D54" s="158"/>
      <c r="E54" s="8" t="s">
        <v>76</v>
      </c>
      <c r="F54" s="8"/>
      <c r="G54" s="8" t="s">
        <v>60</v>
      </c>
      <c r="H54" s="10">
        <v>736747447</v>
      </c>
      <c r="I54" s="22"/>
      <c r="J54" s="118" t="str">
        <f t="shared" si="2"/>
        <v/>
      </c>
      <c r="K54" s="118">
        <f t="shared" si="3"/>
        <v>0</v>
      </c>
    </row>
    <row r="55" spans="1:11" ht="16" thickBot="1" x14ac:dyDescent="0.25">
      <c r="A55" s="16" t="s">
        <v>121</v>
      </c>
      <c r="B55" s="17" t="s">
        <v>122</v>
      </c>
      <c r="C55" s="12"/>
      <c r="D55" s="159"/>
      <c r="E55" s="17" t="s">
        <v>117</v>
      </c>
      <c r="F55" s="12"/>
      <c r="G55" s="12" t="s">
        <v>60</v>
      </c>
      <c r="H55" s="13">
        <v>603158354</v>
      </c>
      <c r="I55" s="22"/>
      <c r="J55" s="118" t="str">
        <f t="shared" si="2"/>
        <v/>
      </c>
      <c r="K55" s="118">
        <f t="shared" si="3"/>
        <v>0</v>
      </c>
    </row>
    <row r="56" spans="1:11" ht="16" thickBot="1" x14ac:dyDescent="0.25">
      <c r="A56" s="28" t="s">
        <v>129</v>
      </c>
      <c r="B56" s="27" t="s">
        <v>130</v>
      </c>
      <c r="C56" s="24"/>
      <c r="D56" s="164"/>
      <c r="E56" s="12" t="s">
        <v>125</v>
      </c>
      <c r="F56" s="12"/>
      <c r="G56" s="24" t="s">
        <v>60</v>
      </c>
      <c r="H56" s="24">
        <v>604616</v>
      </c>
      <c r="I56" s="22"/>
      <c r="J56" s="118" t="str">
        <f t="shared" si="2"/>
        <v/>
      </c>
      <c r="K56" s="118">
        <f t="shared" si="3"/>
        <v>0</v>
      </c>
    </row>
  </sheetData>
  <sortState ref="A2:K56">
    <sortCondition ref="D2:D56"/>
  </sortState>
  <phoneticPr fontId="16" type="noConversion"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9.33203125" bestFit="1" customWidth="1"/>
    <col min="2" max="2" width="18.6640625" bestFit="1" customWidth="1"/>
    <col min="3" max="3" width="7" bestFit="1" customWidth="1"/>
    <col min="5" max="5" width="27.5" bestFit="1" customWidth="1"/>
    <col min="6" max="6" width="10.5" bestFit="1" customWidth="1"/>
  </cols>
  <sheetData>
    <row r="1" spans="1:9" s="118" customFormat="1" x14ac:dyDescent="0.2">
      <c r="A1" s="3" t="s">
        <v>92</v>
      </c>
      <c r="B1" s="4" t="s">
        <v>93</v>
      </c>
      <c r="C1" s="4">
        <v>254245</v>
      </c>
      <c r="D1" s="157">
        <v>1967</v>
      </c>
      <c r="E1" s="4" t="s">
        <v>89</v>
      </c>
      <c r="F1" s="4" t="s">
        <v>18</v>
      </c>
      <c r="G1" s="4" t="s">
        <v>60</v>
      </c>
    </row>
    <row r="3" spans="1:9" s="118" customFormat="1" x14ac:dyDescent="0.2">
      <c r="A3" s="7" t="s">
        <v>61</v>
      </c>
      <c r="B3" s="8" t="s">
        <v>75</v>
      </c>
      <c r="C3" s="8">
        <v>327898</v>
      </c>
      <c r="D3" s="158">
        <v>1994</v>
      </c>
      <c r="E3" s="8" t="s">
        <v>76</v>
      </c>
      <c r="F3" s="8" t="s">
        <v>18</v>
      </c>
      <c r="G3" s="8"/>
      <c r="H3" s="10"/>
      <c r="I3" s="22"/>
    </row>
    <row r="4" spans="1:9" s="118" customFormat="1" x14ac:dyDescent="0.2">
      <c r="A4" s="7" t="s">
        <v>94</v>
      </c>
      <c r="B4" s="8" t="s">
        <v>95</v>
      </c>
      <c r="C4" s="8">
        <v>327649</v>
      </c>
      <c r="D4" s="158">
        <v>1994</v>
      </c>
      <c r="E4" s="8" t="s">
        <v>89</v>
      </c>
      <c r="F4" s="8" t="s">
        <v>18</v>
      </c>
      <c r="G4" s="8"/>
      <c r="H4" s="10"/>
      <c r="I4" s="25"/>
    </row>
    <row r="5" spans="1:9" s="118" customFormat="1" x14ac:dyDescent="0.2">
      <c r="A5" s="7" t="s">
        <v>49</v>
      </c>
      <c r="B5" s="8" t="s">
        <v>115</v>
      </c>
      <c r="C5" s="8">
        <v>327857</v>
      </c>
      <c r="D5" s="158">
        <v>1994</v>
      </c>
      <c r="E5" s="8" t="s">
        <v>108</v>
      </c>
      <c r="F5" s="8" t="s">
        <v>59</v>
      </c>
      <c r="G5" s="8"/>
      <c r="H5" s="10"/>
      <c r="I5" s="22"/>
    </row>
  </sheetData>
  <phoneticPr fontId="16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 enableFormatConditionsCalculation="0"/>
  <dimension ref="A3:H36"/>
  <sheetViews>
    <sheetView topLeftCell="A6" workbookViewId="0">
      <selection activeCell="A2" sqref="A2:E2"/>
    </sheetView>
  </sheetViews>
  <sheetFormatPr baseColWidth="10" defaultColWidth="8.83203125" defaultRowHeight="15" x14ac:dyDescent="0.2"/>
  <cols>
    <col min="1" max="1" width="18" bestFit="1" customWidth="1"/>
    <col min="2" max="2" width="32.6640625" bestFit="1" customWidth="1"/>
    <col min="5" max="5" width="9.5" bestFit="1" customWidth="1"/>
    <col min="6" max="6" width="24.1640625" bestFit="1" customWidth="1"/>
  </cols>
  <sheetData>
    <row r="3" spans="1:8" x14ac:dyDescent="0.2">
      <c r="A3" t="s">
        <v>0</v>
      </c>
      <c r="C3" t="s">
        <v>146</v>
      </c>
    </row>
    <row r="4" spans="1:8" x14ac:dyDescent="0.2">
      <c r="A4" t="s">
        <v>1</v>
      </c>
      <c r="B4" t="s">
        <v>2</v>
      </c>
      <c r="C4">
        <f>COUNTIF(prezenční_listina!J4:J79,"MI")</f>
        <v>12</v>
      </c>
    </row>
    <row r="5" spans="1:8" x14ac:dyDescent="0.2">
      <c r="A5" t="s">
        <v>3</v>
      </c>
      <c r="B5" t="s">
        <v>4</v>
      </c>
      <c r="C5">
        <f>COUNTIF(prezenční_listina!J5:J80,"MII")</f>
        <v>13</v>
      </c>
    </row>
    <row r="6" spans="1:8" x14ac:dyDescent="0.2">
      <c r="A6" t="s">
        <v>5</v>
      </c>
      <c r="B6" t="s">
        <v>6</v>
      </c>
      <c r="C6">
        <f>COUNTIF(prezenční_listina!J6:J81,"MIII")</f>
        <v>13</v>
      </c>
    </row>
    <row r="7" spans="1:8" x14ac:dyDescent="0.2">
      <c r="A7" t="s">
        <v>7</v>
      </c>
      <c r="B7" t="s">
        <v>8</v>
      </c>
      <c r="C7">
        <f>COUNTIF(prezenční_listina!J7:J82,"Z")</f>
        <v>14</v>
      </c>
    </row>
    <row r="9" spans="1:8" x14ac:dyDescent="0.2">
      <c r="A9" t="s">
        <v>147</v>
      </c>
      <c r="B9">
        <v>5</v>
      </c>
    </row>
    <row r="10" spans="1:8" x14ac:dyDescent="0.2">
      <c r="A10" t="s">
        <v>148</v>
      </c>
      <c r="B10">
        <v>58</v>
      </c>
    </row>
    <row r="12" spans="1:8" x14ac:dyDescent="0.2">
      <c r="A12" t="s">
        <v>9</v>
      </c>
    </row>
    <row r="13" spans="1:8" x14ac:dyDescent="0.2">
      <c r="A13" t="s">
        <v>10</v>
      </c>
      <c r="B13" t="s">
        <v>11</v>
      </c>
      <c r="D13" t="s">
        <v>19</v>
      </c>
      <c r="E13" t="s">
        <v>20</v>
      </c>
      <c r="F13" t="s">
        <v>21</v>
      </c>
      <c r="G13" t="s">
        <v>22</v>
      </c>
      <c r="H13" t="s">
        <v>23</v>
      </c>
    </row>
    <row r="14" spans="1:8" x14ac:dyDescent="0.2">
      <c r="A14" t="s">
        <v>12</v>
      </c>
      <c r="B14" t="s">
        <v>13</v>
      </c>
      <c r="D14" t="s">
        <v>19</v>
      </c>
      <c r="F14" t="s">
        <v>21</v>
      </c>
      <c r="G14" t="s">
        <v>22</v>
      </c>
      <c r="H14" t="s">
        <v>23</v>
      </c>
    </row>
    <row r="15" spans="1:8" x14ac:dyDescent="0.2">
      <c r="A15" t="s">
        <v>14</v>
      </c>
      <c r="B15" t="s">
        <v>15</v>
      </c>
      <c r="F15" t="s">
        <v>21</v>
      </c>
      <c r="G15" t="s">
        <v>22</v>
      </c>
      <c r="H15" t="s">
        <v>23</v>
      </c>
    </row>
    <row r="16" spans="1:8" x14ac:dyDescent="0.2">
      <c r="A16" t="s">
        <v>16</v>
      </c>
      <c r="B16" t="s">
        <v>17</v>
      </c>
      <c r="D16" t="s">
        <v>19</v>
      </c>
      <c r="F16" t="s">
        <v>21</v>
      </c>
      <c r="G16" t="s">
        <v>22</v>
      </c>
      <c r="H16" t="s">
        <v>23</v>
      </c>
    </row>
    <row r="18" spans="1:8" x14ac:dyDescent="0.2">
      <c r="A18" t="s">
        <v>18</v>
      </c>
    </row>
    <row r="19" spans="1:8" x14ac:dyDescent="0.2">
      <c r="A19" t="s">
        <v>24</v>
      </c>
      <c r="D19" t="s">
        <v>19</v>
      </c>
      <c r="E19" t="s">
        <v>25</v>
      </c>
      <c r="G19" t="s">
        <v>22</v>
      </c>
      <c r="H19" t="s">
        <v>23</v>
      </c>
    </row>
    <row r="20" spans="1:8" x14ac:dyDescent="0.2">
      <c r="A20" t="s">
        <v>26</v>
      </c>
      <c r="D20" t="s">
        <v>19</v>
      </c>
      <c r="G20" t="s">
        <v>22</v>
      </c>
      <c r="H20" t="s">
        <v>23</v>
      </c>
    </row>
    <row r="22" spans="1:8" x14ac:dyDescent="0.2">
      <c r="A22" t="s">
        <v>27</v>
      </c>
    </row>
    <row r="23" spans="1:8" x14ac:dyDescent="0.2">
      <c r="A23" t="s">
        <v>28</v>
      </c>
      <c r="B23" t="s">
        <v>29</v>
      </c>
    </row>
    <row r="24" spans="1:8" x14ac:dyDescent="0.2">
      <c r="A24" t="s">
        <v>30</v>
      </c>
      <c r="B24" t="s">
        <v>31</v>
      </c>
    </row>
    <row r="25" spans="1:8" x14ac:dyDescent="0.2">
      <c r="A25" t="s">
        <v>32</v>
      </c>
      <c r="B25" t="s">
        <v>33</v>
      </c>
    </row>
    <row r="27" spans="1:8" x14ac:dyDescent="0.2">
      <c r="A27" t="s">
        <v>34</v>
      </c>
      <c r="B27" t="s">
        <v>35</v>
      </c>
    </row>
    <row r="28" spans="1:8" x14ac:dyDescent="0.2">
      <c r="B28" t="s">
        <v>36</v>
      </c>
    </row>
    <row r="29" spans="1:8" x14ac:dyDescent="0.2">
      <c r="B29" t="s">
        <v>37</v>
      </c>
    </row>
    <row r="31" spans="1:8" x14ac:dyDescent="0.2">
      <c r="A31" t="s">
        <v>18</v>
      </c>
      <c r="B31" t="s">
        <v>38</v>
      </c>
    </row>
    <row r="32" spans="1:8" x14ac:dyDescent="0.2">
      <c r="B32" t="s">
        <v>39</v>
      </c>
    </row>
    <row r="36" spans="1:2" x14ac:dyDescent="0.2">
      <c r="A36" t="s">
        <v>171</v>
      </c>
      <c r="B36" s="33">
        <v>100</v>
      </c>
    </row>
  </sheetData>
  <phoneticPr fontId="16" type="noConversion"/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enableFormatConditionsCalculation="0"/>
  <dimension ref="A1:L69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12.5" customWidth="1"/>
    <col min="2" max="2" width="19.5" customWidth="1"/>
    <col min="3" max="3" width="7" bestFit="1" customWidth="1"/>
    <col min="4" max="4" width="7.1640625" customWidth="1"/>
    <col min="5" max="5" width="20.1640625" bestFit="1" customWidth="1"/>
    <col min="6" max="6" width="10.5" bestFit="1" customWidth="1"/>
    <col min="7" max="8" width="10" bestFit="1" customWidth="1"/>
    <col min="9" max="9" width="5.33203125" customWidth="1"/>
  </cols>
  <sheetData>
    <row r="1" spans="1:12" x14ac:dyDescent="0.2">
      <c r="A1" t="s">
        <v>5</v>
      </c>
    </row>
    <row r="2" spans="1:12" s="29" customFormat="1" x14ac:dyDescent="0.2">
      <c r="A2" s="30" t="str">
        <f>prezenční_listina!A4</f>
        <v>hodn.ozn.,titul</v>
      </c>
      <c r="B2" s="30" t="str">
        <f>prezenční_listina!B4</f>
        <v>Příjmeni a jméno</v>
      </c>
      <c r="C2" s="30" t="str">
        <f>prezenční_listina!C4</f>
        <v>OEČ</v>
      </c>
      <c r="D2" s="30" t="str">
        <f>prezenční_listina!D4</f>
        <v>rok narození</v>
      </c>
      <c r="E2" s="30" t="str">
        <f>prezenční_listina!E4</f>
        <v>Útvar policie</v>
      </c>
      <c r="F2" s="30" t="str">
        <f>prezenční_listina!F4</f>
        <v>účast</v>
      </c>
      <c r="G2" s="30" t="str">
        <f>prezenční_listina!G4</f>
        <v>poznámka</v>
      </c>
      <c r="H2" s="30" t="str">
        <f>prezenční_listina!H4</f>
        <v>tlf.spojení</v>
      </c>
      <c r="I2" s="30" t="str">
        <f>prezenční_listina!I4</f>
        <v>Pohlaví</v>
      </c>
      <c r="J2" s="30" t="str">
        <f>prezenční_listina!J4</f>
        <v>Kategorie</v>
      </c>
      <c r="K2" s="30" t="str">
        <f>prezenční_listina!K4</f>
        <v>závodník</v>
      </c>
      <c r="L2" s="30" t="s">
        <v>157</v>
      </c>
    </row>
    <row r="3" spans="1:12" x14ac:dyDescent="0.2">
      <c r="A3" s="8" t="str">
        <f>prezenční_listina!A27</f>
        <v>nprap.Bc.</v>
      </c>
      <c r="B3" s="8" t="str">
        <f>prezenční_listina!B27</f>
        <v>BERAN Josef</v>
      </c>
      <c r="C3" s="8">
        <f>prezenční_listina!C27</f>
        <v>254245</v>
      </c>
      <c r="D3" s="8">
        <f>prezenční_listina!D27</f>
        <v>1967</v>
      </c>
      <c r="E3" s="8" t="str">
        <f>prezenční_listina!E27</f>
        <v>KŘP Královéhradeckého kraje</v>
      </c>
      <c r="F3" s="8" t="str">
        <f>prezenční_listina!F27</f>
        <v>družstva</v>
      </c>
      <c r="G3" s="8" t="str">
        <f>prezenční_listina!G27</f>
        <v>Vedoucí</v>
      </c>
      <c r="H3" s="8">
        <f>prezenční_listina!H27</f>
        <v>603916020</v>
      </c>
      <c r="I3" s="8" t="str">
        <f>prezenční_listina!I27</f>
        <v>M</v>
      </c>
      <c r="J3" s="8" t="str">
        <f>prezenční_listina!J27</f>
        <v>MIII</v>
      </c>
      <c r="K3" s="8">
        <f>prezenční_listina!K27</f>
        <v>1</v>
      </c>
      <c r="L3" s="8">
        <v>1</v>
      </c>
    </row>
    <row r="4" spans="1:12" x14ac:dyDescent="0.2">
      <c r="A4" s="8" t="str">
        <f>prezenční_listina!A46</f>
        <v>nprap.</v>
      </c>
      <c r="B4" s="8" t="str">
        <f>prezenční_listina!B46</f>
        <v>BIERSKÝ Tomáš</v>
      </c>
      <c r="C4" s="8">
        <f>prezenční_listina!C46</f>
        <v>285307</v>
      </c>
      <c r="D4" s="8">
        <f>prezenční_listina!D46</f>
        <v>1972</v>
      </c>
      <c r="E4" s="8" t="str">
        <f>prezenční_listina!E46</f>
        <v>KŘP Moravskoslezského kraje</v>
      </c>
      <c r="F4" s="8" t="str">
        <f>prezenční_listina!F46</f>
        <v>družstva</v>
      </c>
      <c r="G4" s="8"/>
      <c r="H4" s="8"/>
      <c r="I4" s="8" t="str">
        <f>prezenční_listina!I46</f>
        <v>M</v>
      </c>
      <c r="J4" s="8" t="str">
        <f>prezenční_listina!J46</f>
        <v>MIII</v>
      </c>
      <c r="K4" s="8">
        <f>prezenční_listina!K46</f>
        <v>1</v>
      </c>
      <c r="L4" s="8">
        <f>1+L3</f>
        <v>2</v>
      </c>
    </row>
    <row r="5" spans="1:12" x14ac:dyDescent="0.2">
      <c r="A5" s="8" t="str">
        <f>prezenční_listina!A38</f>
        <v>nprap.Bc.</v>
      </c>
      <c r="B5" s="8" t="str">
        <f>prezenční_listina!B38</f>
        <v>DUDEŠEK Martin</v>
      </c>
      <c r="C5" s="8">
        <f>prezenční_listina!C38</f>
        <v>279865</v>
      </c>
      <c r="D5" s="8">
        <f>prezenční_listina!D38</f>
        <v>1975</v>
      </c>
      <c r="E5" s="8" t="str">
        <f>prezenční_listina!E38</f>
        <v>KŘP Olomouckého kraje</v>
      </c>
      <c r="F5" s="8" t="str">
        <f>prezenční_listina!F38</f>
        <v>družstva</v>
      </c>
      <c r="G5" s="8" t="str">
        <f>prezenční_listina!G38</f>
        <v>Vedoucí</v>
      </c>
      <c r="H5" s="8">
        <f>prezenční_listina!H38</f>
        <v>774210675</v>
      </c>
      <c r="I5" s="8" t="str">
        <f>prezenční_listina!I38</f>
        <v>M</v>
      </c>
      <c r="J5" s="8" t="str">
        <f>prezenční_listina!J38</f>
        <v>MIII</v>
      </c>
      <c r="K5" s="8">
        <f>prezenční_listina!K38</f>
        <v>1</v>
      </c>
      <c r="L5" s="8">
        <f t="shared" ref="L5:L15" si="0">1+L4</f>
        <v>3</v>
      </c>
    </row>
    <row r="6" spans="1:12" x14ac:dyDescent="0.2">
      <c r="A6" s="8" t="str">
        <f>prezenční_listina!A16</f>
        <v>prap.</v>
      </c>
      <c r="B6" s="8" t="str">
        <f>prezenční_listina!B16</f>
        <v>DVOŘÁK Pavel</v>
      </c>
      <c r="C6" s="8">
        <f>prezenční_listina!C16</f>
        <v>235937</v>
      </c>
      <c r="D6" s="8">
        <f>prezenční_listina!D16</f>
        <v>1969</v>
      </c>
      <c r="E6" s="8" t="str">
        <f>prezenční_listina!E16</f>
        <v>KŘP hlavního m.Prahy</v>
      </c>
      <c r="F6" s="8" t="str">
        <f>prezenční_listina!F16</f>
        <v>jednotlivci</v>
      </c>
      <c r="G6" s="8"/>
      <c r="H6" s="8"/>
      <c r="I6" s="8" t="str">
        <f>prezenční_listina!I16</f>
        <v>M</v>
      </c>
      <c r="J6" s="8" t="str">
        <f>prezenční_listina!J16</f>
        <v>MIII</v>
      </c>
      <c r="K6" s="8">
        <f>prezenční_listina!K16</f>
        <v>1</v>
      </c>
      <c r="L6" s="8">
        <f t="shared" si="0"/>
        <v>4</v>
      </c>
    </row>
    <row r="7" spans="1:12" x14ac:dyDescent="0.2">
      <c r="A7" s="8" t="str">
        <f>prezenční_listina!A31</f>
        <v>prap.</v>
      </c>
      <c r="B7" s="8" t="str">
        <f>prezenční_listina!B31</f>
        <v>KAŠPAR Jan</v>
      </c>
      <c r="C7" s="8">
        <f>prezenční_listina!C31</f>
        <v>256716</v>
      </c>
      <c r="D7" s="8">
        <f>prezenční_listina!D31</f>
        <v>1973</v>
      </c>
      <c r="E7" s="8" t="str">
        <f>prezenční_listina!E31</f>
        <v>KŘP Jihočeského kraje</v>
      </c>
      <c r="F7" s="8" t="str">
        <f>prezenční_listina!F31</f>
        <v>družstva</v>
      </c>
      <c r="G7" s="8"/>
      <c r="H7" s="8"/>
      <c r="I7" s="8" t="str">
        <f>prezenční_listina!I31</f>
        <v>M</v>
      </c>
      <c r="J7" s="8" t="str">
        <f>prezenční_listina!J31</f>
        <v>MIII</v>
      </c>
      <c r="K7" s="8">
        <f>prezenční_listina!K31</f>
        <v>1</v>
      </c>
      <c r="L7" s="8">
        <f t="shared" si="0"/>
        <v>5</v>
      </c>
    </row>
    <row r="8" spans="1:12" x14ac:dyDescent="0.2">
      <c r="A8" s="8" t="str">
        <f>prezenční_listina!A54</f>
        <v xml:space="preserve">prap. </v>
      </c>
      <c r="B8" s="8" t="str">
        <f>prezenční_listina!B54</f>
        <v>KUBŮ Milan</v>
      </c>
      <c r="C8" s="8">
        <f>prezenční_listina!C54</f>
        <v>309302</v>
      </c>
      <c r="D8" s="8">
        <f>prezenční_listina!D54</f>
        <v>1976</v>
      </c>
      <c r="E8" s="8" t="str">
        <f>prezenční_listina!E54</f>
        <v>KŘP Středočeského kraje</v>
      </c>
      <c r="F8" s="8" t="str">
        <f>prezenční_listina!F54</f>
        <v>družstva</v>
      </c>
      <c r="G8" s="8"/>
      <c r="H8" s="8"/>
      <c r="I8" s="8" t="str">
        <f>prezenční_listina!I54</f>
        <v>M</v>
      </c>
      <c r="J8" s="8" t="str">
        <f>prezenční_listina!J54</f>
        <v>MIII</v>
      </c>
      <c r="K8" s="8">
        <f>prezenční_listina!K54</f>
        <v>1</v>
      </c>
      <c r="L8" s="8">
        <f t="shared" si="0"/>
        <v>6</v>
      </c>
    </row>
    <row r="9" spans="1:12" x14ac:dyDescent="0.2">
      <c r="A9" s="8" t="str">
        <f>prezenční_listina!A14</f>
        <v xml:space="preserve">nprap.Mgr. </v>
      </c>
      <c r="B9" s="8" t="str">
        <f>prezenční_listina!B14</f>
        <v>MATERNA Jan</v>
      </c>
      <c r="C9" s="8">
        <f>prezenční_listina!C14</f>
        <v>254147</v>
      </c>
      <c r="D9" s="8">
        <f>prezenční_listina!D14</f>
        <v>1971</v>
      </c>
      <c r="E9" s="8" t="str">
        <f>prezenční_listina!E14</f>
        <v>KŘP hlavního m.Prahy</v>
      </c>
      <c r="F9" s="8" t="str">
        <f>prezenční_listina!F14</f>
        <v>družstva</v>
      </c>
      <c r="G9" s="8"/>
      <c r="H9" s="8"/>
      <c r="I9" s="8" t="str">
        <f>prezenční_listina!I14</f>
        <v>M</v>
      </c>
      <c r="J9" s="8" t="str">
        <f>prezenční_listina!J14</f>
        <v>MIII</v>
      </c>
      <c r="K9" s="8">
        <f>prezenční_listina!K14</f>
        <v>1</v>
      </c>
      <c r="L9" s="8">
        <f t="shared" si="0"/>
        <v>7</v>
      </c>
    </row>
    <row r="10" spans="1:12" x14ac:dyDescent="0.2">
      <c r="A10" s="8" t="str">
        <f>prezenční_listina!A7</f>
        <v xml:space="preserve">prap. </v>
      </c>
      <c r="B10" s="8" t="str">
        <f>prezenční_listina!B7</f>
        <v>MELÍŠEK Marek</v>
      </c>
      <c r="C10" s="8">
        <f>prezenční_listina!C7</f>
        <v>260962</v>
      </c>
      <c r="D10" s="8">
        <f>prezenční_listina!D7</f>
        <v>1974</v>
      </c>
      <c r="E10" s="8" t="str">
        <f>prezenční_listina!E7</f>
        <v>KŘP Plzeňského kraje</v>
      </c>
      <c r="F10" s="8" t="str">
        <f>prezenční_listina!F7</f>
        <v>družstva</v>
      </c>
      <c r="G10" s="8"/>
      <c r="H10" s="8"/>
      <c r="I10" s="8" t="str">
        <f>prezenční_listina!I7</f>
        <v>M</v>
      </c>
      <c r="J10" s="8" t="str">
        <f>prezenční_listina!J7</f>
        <v>MIII</v>
      </c>
      <c r="K10" s="8">
        <f>prezenční_listina!K7</f>
        <v>1</v>
      </c>
      <c r="L10" s="8">
        <f t="shared" si="0"/>
        <v>8</v>
      </c>
    </row>
    <row r="11" spans="1:12" x14ac:dyDescent="0.2">
      <c r="A11" s="8" t="str">
        <f>prezenční_listina!A58</f>
        <v>prap.</v>
      </c>
      <c r="B11" s="8" t="str">
        <f>prezenční_listina!B58</f>
        <v>MRÁZEK Petr</v>
      </c>
      <c r="C11" s="8">
        <f>prezenční_listina!C58</f>
        <v>253302</v>
      </c>
      <c r="D11" s="8">
        <f>prezenční_listina!D58</f>
        <v>1973</v>
      </c>
      <c r="E11" s="8" t="str">
        <f>prezenční_listina!E58</f>
        <v>KŘP Středočeského kraje</v>
      </c>
      <c r="F11" s="8" t="str">
        <f>prezenční_listina!F58</f>
        <v>jednotlivci</v>
      </c>
      <c r="G11" s="8"/>
      <c r="H11" s="8"/>
      <c r="I11" s="8" t="str">
        <f>prezenční_listina!I58</f>
        <v>M</v>
      </c>
      <c r="J11" s="8" t="str">
        <f>prezenční_listina!J58</f>
        <v>MIII</v>
      </c>
      <c r="K11" s="8">
        <f>prezenční_listina!K58</f>
        <v>1</v>
      </c>
      <c r="L11" s="8">
        <f t="shared" si="0"/>
        <v>9</v>
      </c>
    </row>
    <row r="12" spans="1:12" x14ac:dyDescent="0.2">
      <c r="A12" s="8" t="str">
        <f>prezenční_listina!A33</f>
        <v>kpt. Bc.</v>
      </c>
      <c r="B12" s="8" t="str">
        <f>prezenční_listina!B33</f>
        <v>STRNAD Pavel</v>
      </c>
      <c r="C12" s="8">
        <f>prezenční_listina!C33</f>
        <v>256367</v>
      </c>
      <c r="D12" s="8">
        <f>prezenční_listina!D33</f>
        <v>1969</v>
      </c>
      <c r="E12" s="8" t="str">
        <f>prezenční_listina!E33</f>
        <v>KŘP Jihočeského kraje</v>
      </c>
      <c r="F12" s="8" t="str">
        <f>prezenční_listina!F33</f>
        <v>jednotlivci</v>
      </c>
      <c r="G12" s="8" t="str">
        <f>prezenční_listina!G33</f>
        <v>Vedoucí</v>
      </c>
      <c r="H12" s="8">
        <f>prezenční_listina!H33</f>
        <v>777860641</v>
      </c>
      <c r="I12" s="8" t="str">
        <f>prezenční_listina!I33</f>
        <v>M</v>
      </c>
      <c r="J12" s="8" t="str">
        <f>prezenční_listina!J33</f>
        <v>MIII</v>
      </c>
      <c r="K12" s="8">
        <f>prezenční_listina!K33</f>
        <v>1</v>
      </c>
      <c r="L12" s="8">
        <f t="shared" si="0"/>
        <v>10</v>
      </c>
    </row>
    <row r="13" spans="1:12" x14ac:dyDescent="0.2">
      <c r="A13" s="8" t="str">
        <f>prezenční_listina!A19</f>
        <v>por.Ing.</v>
      </c>
      <c r="B13" s="8" t="str">
        <f>prezenční_listina!B19</f>
        <v>TICHÁČEK Jan</v>
      </c>
      <c r="C13" s="8">
        <f>prezenční_listina!C19</f>
        <v>267339</v>
      </c>
      <c r="D13" s="8">
        <f>prezenční_listina!D19</f>
        <v>1974</v>
      </c>
      <c r="E13" s="8" t="str">
        <f>prezenční_listina!E19</f>
        <v>KŘP Ústeckého kraje</v>
      </c>
      <c r="F13" s="8" t="str">
        <f>prezenční_listina!F19</f>
        <v>družstva</v>
      </c>
      <c r="G13" s="8"/>
      <c r="H13" s="8"/>
      <c r="I13" s="8" t="str">
        <f>prezenční_listina!I19</f>
        <v>M</v>
      </c>
      <c r="J13" s="8" t="str">
        <f>prezenční_listina!J19</f>
        <v>MIII</v>
      </c>
      <c r="K13" s="8">
        <f>prezenční_listina!K19</f>
        <v>1</v>
      </c>
      <c r="L13" s="8">
        <f t="shared" si="0"/>
        <v>11</v>
      </c>
    </row>
    <row r="14" spans="1:12" x14ac:dyDescent="0.2">
      <c r="A14" s="8" t="str">
        <f>prezenční_listina!A43</f>
        <v>por.Ing.</v>
      </c>
      <c r="B14" s="8" t="str">
        <f>prezenční_listina!B43</f>
        <v>URBAN Tomáš</v>
      </c>
      <c r="C14" s="8">
        <f>prezenční_listina!C43</f>
        <v>304098</v>
      </c>
      <c r="D14" s="8">
        <f>prezenční_listina!D43</f>
        <v>1974</v>
      </c>
      <c r="E14" s="8" t="str">
        <f>prezenční_listina!E43</f>
        <v>KŘP Jihomoravského kraje</v>
      </c>
      <c r="F14" s="8" t="str">
        <f>prezenční_listina!F43</f>
        <v>družstva</v>
      </c>
      <c r="G14" s="8"/>
      <c r="H14" s="8"/>
      <c r="I14" s="8" t="str">
        <f>prezenční_listina!I43</f>
        <v>M</v>
      </c>
      <c r="J14" s="8" t="str">
        <f>prezenční_listina!J43</f>
        <v>MIII</v>
      </c>
      <c r="K14" s="8">
        <f>prezenční_listina!K43</f>
        <v>1</v>
      </c>
      <c r="L14" s="8">
        <f t="shared" si="0"/>
        <v>12</v>
      </c>
    </row>
    <row r="15" spans="1:12" x14ac:dyDescent="0.2">
      <c r="A15" s="8" t="str">
        <f>prezenční_listina!A51</f>
        <v>pplk.Mgr.</v>
      </c>
      <c r="B15" s="8" t="str">
        <f>prezenční_listina!B51</f>
        <v>ŽIŽKA Ondřej</v>
      </c>
      <c r="C15" s="8">
        <f>prezenční_listina!C51</f>
        <v>276282</v>
      </c>
      <c r="D15" s="8">
        <f>prezenční_listina!D51</f>
        <v>1974</v>
      </c>
      <c r="E15" s="8" t="str">
        <f>prezenční_listina!E51</f>
        <v>Útvar policejního vzdělávání a sl.př.</v>
      </c>
      <c r="F15" s="8" t="str">
        <f>prezenční_listina!F51</f>
        <v>jednotlivci</v>
      </c>
      <c r="G15" s="8"/>
      <c r="H15" s="8"/>
      <c r="I15" s="8" t="str">
        <f>prezenční_listina!I51</f>
        <v>M</v>
      </c>
      <c r="J15" s="8" t="str">
        <f>prezenční_listina!J51</f>
        <v>MIII</v>
      </c>
      <c r="K15" s="8">
        <f>prezenční_listina!K51</f>
        <v>1</v>
      </c>
      <c r="L15" s="8">
        <f t="shared" si="0"/>
        <v>13</v>
      </c>
    </row>
    <row r="17" spans="1:12" x14ac:dyDescent="0.2">
      <c r="A17" t="s">
        <v>3</v>
      </c>
    </row>
    <row r="18" spans="1:12" s="29" customFormat="1" x14ac:dyDescent="0.2">
      <c r="A18" s="30" t="s">
        <v>42</v>
      </c>
      <c r="B18" s="30" t="s">
        <v>43</v>
      </c>
      <c r="C18" s="30" t="s">
        <v>41</v>
      </c>
      <c r="D18" s="30" t="s">
        <v>44</v>
      </c>
      <c r="E18" s="30" t="s">
        <v>45</v>
      </c>
      <c r="F18" s="30" t="s">
        <v>46</v>
      </c>
      <c r="G18" s="30" t="s">
        <v>47</v>
      </c>
      <c r="H18" s="30" t="s">
        <v>48</v>
      </c>
      <c r="I18" s="30" t="s">
        <v>143</v>
      </c>
      <c r="J18" s="30" t="s">
        <v>145</v>
      </c>
      <c r="K18" s="30" t="s">
        <v>152</v>
      </c>
      <c r="L18" s="30" t="s">
        <v>157</v>
      </c>
    </row>
    <row r="19" spans="1:12" s="81" customFormat="1" x14ac:dyDescent="0.2">
      <c r="A19" s="76" t="str">
        <f>prezenční_listina!A9</f>
        <v>por.Mgr.</v>
      </c>
      <c r="B19" s="76" t="str">
        <f>prezenční_listina!B9</f>
        <v>BERÁNEK Ladislav</v>
      </c>
      <c r="C19" s="76">
        <f>prezenční_listina!C9</f>
        <v>320162</v>
      </c>
      <c r="D19" s="76">
        <f>prezenční_listina!D9</f>
        <v>1982</v>
      </c>
      <c r="E19" s="76" t="str">
        <f>prezenční_listina!E9</f>
        <v>KŘP Plzeňského kraje</v>
      </c>
      <c r="F19" s="76" t="str">
        <f>prezenční_listina!F9</f>
        <v>jednotlivci</v>
      </c>
      <c r="G19" s="76" t="str">
        <f>prezenční_listina!G9</f>
        <v>Vedoucí</v>
      </c>
      <c r="H19" s="76">
        <f>prezenční_listina!H9</f>
        <v>606633419</v>
      </c>
      <c r="I19" s="76" t="str">
        <f>prezenční_listina!I9</f>
        <v>M</v>
      </c>
      <c r="J19" s="76" t="str">
        <f>prezenční_listina!J9</f>
        <v>MII</v>
      </c>
      <c r="K19" s="76">
        <f>prezenční_listina!K9</f>
        <v>1</v>
      </c>
      <c r="L19" s="76">
        <v>14</v>
      </c>
    </row>
    <row r="20" spans="1:12" x14ac:dyDescent="0.2">
      <c r="A20" s="8" t="str">
        <f>prezenční_listina!A47</f>
        <v>pprap.</v>
      </c>
      <c r="B20" s="8" t="str">
        <f>prezenční_listina!B47</f>
        <v>BRANNÝ Michal</v>
      </c>
      <c r="C20" s="8">
        <f>prezenční_listina!C47</f>
        <v>322682</v>
      </c>
      <c r="D20" s="8">
        <f>prezenční_listina!D47</f>
        <v>1986</v>
      </c>
      <c r="E20" s="8" t="str">
        <f>prezenční_listina!E47</f>
        <v>KŘP Moravskoslezského kraje</v>
      </c>
      <c r="F20" s="8" t="str">
        <f>prezenční_listina!F47</f>
        <v>družstva</v>
      </c>
      <c r="G20" s="8"/>
      <c r="H20" s="8"/>
      <c r="I20" s="8" t="str">
        <f>prezenční_listina!I47</f>
        <v>M</v>
      </c>
      <c r="J20" s="8" t="str">
        <f>prezenční_listina!J47</f>
        <v>MII</v>
      </c>
      <c r="K20" s="8">
        <f>prezenční_listina!K47</f>
        <v>1</v>
      </c>
      <c r="L20" s="8">
        <f t="shared" ref="L20:L31" si="1">1+L19</f>
        <v>15</v>
      </c>
    </row>
    <row r="21" spans="1:12" x14ac:dyDescent="0.2">
      <c r="A21" s="8" t="str">
        <f>prezenční_listina!A13</f>
        <v>prap.Mgr.</v>
      </c>
      <c r="B21" s="8" t="str">
        <f>prezenční_listina!B13</f>
        <v>DOLANA Petr</v>
      </c>
      <c r="C21" s="8">
        <f>prezenční_listina!C13</f>
        <v>282376</v>
      </c>
      <c r="D21" s="8">
        <f>prezenční_listina!D13</f>
        <v>1978</v>
      </c>
      <c r="E21" s="8" t="str">
        <f>prezenční_listina!E13</f>
        <v>KŘP hlavního m.Prahy</v>
      </c>
      <c r="F21" s="8" t="str">
        <f>prezenční_listina!F13</f>
        <v>družstva</v>
      </c>
      <c r="G21" s="8" t="str">
        <f>prezenční_listina!G13</f>
        <v>Vedoucí</v>
      </c>
      <c r="H21" s="8">
        <f>prezenční_listina!H13</f>
        <v>608330023</v>
      </c>
      <c r="I21" s="8" t="str">
        <f>prezenční_listina!I13</f>
        <v>M</v>
      </c>
      <c r="J21" s="8" t="str">
        <f>prezenční_listina!J13</f>
        <v>MII</v>
      </c>
      <c r="K21" s="8">
        <f>prezenční_listina!K13</f>
        <v>1</v>
      </c>
      <c r="L21" s="8">
        <f t="shared" si="1"/>
        <v>16</v>
      </c>
    </row>
    <row r="22" spans="1:12" x14ac:dyDescent="0.2">
      <c r="A22" s="8" t="str">
        <f>prezenční_listina!A53</f>
        <v>nprap.</v>
      </c>
      <c r="B22" s="8" t="str">
        <f>prezenční_listina!B53</f>
        <v>DRÁBIK Pavel</v>
      </c>
      <c r="C22" s="8">
        <f>prezenční_listina!C53</f>
        <v>323779</v>
      </c>
      <c r="D22" s="8">
        <f>prezenční_listina!D53</f>
        <v>1986</v>
      </c>
      <c r="E22" s="8" t="str">
        <f>prezenční_listina!E53</f>
        <v>KŘP Středočeského kraje</v>
      </c>
      <c r="F22" s="8" t="str">
        <f>prezenční_listina!F53</f>
        <v>družstva</v>
      </c>
      <c r="G22" s="8" t="str">
        <f>prezenční_listina!G53</f>
        <v>Vedoucí</v>
      </c>
      <c r="H22" s="8">
        <f>prezenční_listina!H53</f>
        <v>721457854</v>
      </c>
      <c r="I22" s="8" t="str">
        <f>prezenční_listina!I53</f>
        <v>M</v>
      </c>
      <c r="J22" s="8" t="str">
        <f>prezenční_listina!J53</f>
        <v>MII</v>
      </c>
      <c r="K22" s="8">
        <f>prezenční_listina!K53</f>
        <v>1</v>
      </c>
      <c r="L22" s="8">
        <f t="shared" si="1"/>
        <v>17</v>
      </c>
    </row>
    <row r="23" spans="1:12" x14ac:dyDescent="0.2">
      <c r="A23" s="8" t="str">
        <f>prezenční_listina!A26</f>
        <v>por.Bc.</v>
      </c>
      <c r="B23" s="8" t="str">
        <f>prezenční_listina!B26</f>
        <v>KOUDELKA Václav</v>
      </c>
      <c r="C23" s="8">
        <f>prezenční_listina!C26</f>
        <v>283213</v>
      </c>
      <c r="D23" s="8">
        <f>prezenční_listina!D26</f>
        <v>1978</v>
      </c>
      <c r="E23" s="8" t="str">
        <f>prezenční_listina!E26</f>
        <v>KŘP Královéhradeckého kraje</v>
      </c>
      <c r="F23" s="8" t="str">
        <f>prezenční_listina!F26</f>
        <v>družstva</v>
      </c>
      <c r="G23" s="8"/>
      <c r="H23" s="8"/>
      <c r="I23" s="8" t="str">
        <f>prezenční_listina!I26</f>
        <v>M</v>
      </c>
      <c r="J23" s="8" t="str">
        <f>prezenční_listina!J26</f>
        <v>MII</v>
      </c>
      <c r="K23" s="8">
        <f>prezenční_listina!K26</f>
        <v>1</v>
      </c>
      <c r="L23" s="8">
        <f t="shared" si="1"/>
        <v>18</v>
      </c>
    </row>
    <row r="24" spans="1:12" s="81" customFormat="1" x14ac:dyDescent="0.2">
      <c r="A24" s="76" t="str">
        <f>prezenční_listina!A22</f>
        <v>prap.</v>
      </c>
      <c r="B24" s="76" t="str">
        <f>prezenční_listina!B22</f>
        <v>MENDL Petr</v>
      </c>
      <c r="C24" s="76">
        <f>prezenční_listina!C22</f>
        <v>317757</v>
      </c>
      <c r="D24" s="76">
        <f>prezenční_listina!D22</f>
        <v>1985</v>
      </c>
      <c r="E24" s="76" t="str">
        <f>prezenční_listina!E22</f>
        <v>KŘP Ústeckého kraje</v>
      </c>
      <c r="F24" s="76" t="str">
        <f>prezenční_listina!F22</f>
        <v>jednotlivci</v>
      </c>
      <c r="G24" s="76"/>
      <c r="H24" s="76"/>
      <c r="I24" s="76" t="str">
        <f>prezenční_listina!I22</f>
        <v>M</v>
      </c>
      <c r="J24" s="76" t="str">
        <f>prezenční_listina!J22</f>
        <v>MII</v>
      </c>
      <c r="K24" s="76">
        <f>prezenční_listina!K22</f>
        <v>1</v>
      </c>
      <c r="L24" s="76">
        <f t="shared" si="1"/>
        <v>19</v>
      </c>
    </row>
    <row r="25" spans="1:12" x14ac:dyDescent="0.2">
      <c r="A25" s="8" t="str">
        <f>prezenční_listina!A30</f>
        <v>prap. Mgr.</v>
      </c>
      <c r="B25" s="8" t="str">
        <f>prezenční_listina!B30</f>
        <v>NEČAS Petr</v>
      </c>
      <c r="C25" s="8">
        <f>prezenční_listina!C30</f>
        <v>321201</v>
      </c>
      <c r="D25" s="8">
        <f>prezenční_listina!D30</f>
        <v>1984</v>
      </c>
      <c r="E25" s="8" t="str">
        <f>prezenční_listina!E30</f>
        <v>KŘP Jihočeského kraje</v>
      </c>
      <c r="F25" s="8" t="str">
        <f>prezenční_listina!F30</f>
        <v>družstva</v>
      </c>
      <c r="G25" s="8"/>
      <c r="H25" s="8"/>
      <c r="I25" s="8" t="str">
        <f>prezenční_listina!I30</f>
        <v>M</v>
      </c>
      <c r="J25" s="8" t="str">
        <f>prezenční_listina!J30</f>
        <v>MII</v>
      </c>
      <c r="K25" s="8">
        <f>prezenční_listina!K30</f>
        <v>1</v>
      </c>
      <c r="L25" s="8">
        <f t="shared" si="1"/>
        <v>20</v>
      </c>
    </row>
    <row r="26" spans="1:12" x14ac:dyDescent="0.2">
      <c r="A26" s="8" t="str">
        <f>prezenční_listina!A59</f>
        <v>por. Mgr.</v>
      </c>
      <c r="B26" s="8" t="str">
        <f>prezenční_listina!B59</f>
        <v>Pokorný Čestmír</v>
      </c>
      <c r="C26" s="8">
        <f>prezenční_listina!C59</f>
        <v>319568</v>
      </c>
      <c r="D26" s="8">
        <f>prezenční_listina!D59</f>
        <v>1980</v>
      </c>
      <c r="E26" s="8" t="str">
        <f>prezenční_listina!E59</f>
        <v>KŘP Středočeského kraje</v>
      </c>
      <c r="F26" s="8" t="str">
        <f>prezenční_listina!F59</f>
        <v>jednotlivci</v>
      </c>
      <c r="G26" s="8"/>
      <c r="H26" s="8"/>
      <c r="I26" s="8" t="str">
        <f>prezenční_listina!I59</f>
        <v>M</v>
      </c>
      <c r="J26" s="8" t="str">
        <f>prezenční_listina!J59</f>
        <v>MII</v>
      </c>
      <c r="K26" s="8">
        <f>prezenční_listina!K59</f>
        <v>1</v>
      </c>
      <c r="L26" s="8">
        <f t="shared" si="1"/>
        <v>21</v>
      </c>
    </row>
    <row r="27" spans="1:12" x14ac:dyDescent="0.2">
      <c r="A27" s="8" t="str">
        <f>prezenční_listina!A42</f>
        <v>por.Mgr.</v>
      </c>
      <c r="B27" s="8" t="str">
        <f>prezenční_listina!B42</f>
        <v>SMETANA Lukáš</v>
      </c>
      <c r="C27" s="8">
        <f>prezenční_listina!C42</f>
        <v>313210</v>
      </c>
      <c r="D27" s="8">
        <f>prezenční_listina!D42</f>
        <v>1980</v>
      </c>
      <c r="E27" s="8" t="str">
        <f>prezenční_listina!E42</f>
        <v>KŘP Jihomoravského kraje</v>
      </c>
      <c r="F27" s="8" t="str">
        <f>prezenční_listina!F42</f>
        <v>družstva</v>
      </c>
      <c r="G27" s="8"/>
      <c r="H27" s="8"/>
      <c r="I27" s="8" t="str">
        <f>prezenční_listina!I42</f>
        <v>M</v>
      </c>
      <c r="J27" s="8" t="str">
        <f>prezenční_listina!J42</f>
        <v>MII</v>
      </c>
      <c r="K27" s="8">
        <f>prezenční_listina!K42</f>
        <v>1</v>
      </c>
      <c r="L27" s="8">
        <f t="shared" si="1"/>
        <v>22</v>
      </c>
    </row>
    <row r="28" spans="1:12" x14ac:dyDescent="0.2">
      <c r="A28" s="8" t="str">
        <f>prezenční_listina!A6</f>
        <v>prap. Mgr.</v>
      </c>
      <c r="B28" s="8" t="str">
        <f>prezenční_listina!B6</f>
        <v>STACH Vladislav</v>
      </c>
      <c r="C28" s="8">
        <f>prezenční_listina!C6</f>
        <v>324642</v>
      </c>
      <c r="D28" s="8">
        <f>prezenční_listina!D6</f>
        <v>1982</v>
      </c>
      <c r="E28" s="8" t="str">
        <f>prezenční_listina!E6</f>
        <v>KŘP Plzeňského kraje</v>
      </c>
      <c r="F28" s="8" t="str">
        <f>prezenční_listina!F6</f>
        <v>družstva</v>
      </c>
      <c r="G28" s="8"/>
      <c r="H28" s="8"/>
      <c r="I28" s="8" t="str">
        <f>prezenční_listina!I6</f>
        <v>M</v>
      </c>
      <c r="J28" s="8" t="str">
        <f>prezenční_listina!J6</f>
        <v>MII</v>
      </c>
      <c r="K28" s="8">
        <f>prezenční_listina!K6</f>
        <v>1</v>
      </c>
      <c r="L28" s="8">
        <f t="shared" si="1"/>
        <v>23</v>
      </c>
    </row>
    <row r="29" spans="1:12" x14ac:dyDescent="0.2">
      <c r="A29" s="8" t="str">
        <f>prezenční_listina!A57</f>
        <v>nstržm.</v>
      </c>
      <c r="B29" s="8" t="str">
        <f>prezenční_listina!B57</f>
        <v>STŘESKA Jan</v>
      </c>
      <c r="C29" s="8">
        <f>prezenční_listina!C57</f>
        <v>321244</v>
      </c>
      <c r="D29" s="8">
        <f>prezenční_listina!D57</f>
        <v>1982</v>
      </c>
      <c r="E29" s="8" t="str">
        <f>prezenční_listina!E57</f>
        <v>KŘP Středočeského kraje</v>
      </c>
      <c r="F29" s="8" t="str">
        <f>prezenční_listina!F57</f>
        <v>jednotlivci</v>
      </c>
      <c r="G29" s="8"/>
      <c r="H29" s="8"/>
      <c r="I29" s="8" t="str">
        <f>prezenční_listina!I57</f>
        <v>M</v>
      </c>
      <c r="J29" s="8" t="str">
        <f>prezenční_listina!J57</f>
        <v>MII</v>
      </c>
      <c r="K29" s="8">
        <f>prezenční_listina!K57</f>
        <v>1</v>
      </c>
      <c r="L29" s="8">
        <f t="shared" si="1"/>
        <v>24</v>
      </c>
    </row>
    <row r="30" spans="1:12" x14ac:dyDescent="0.2">
      <c r="A30" s="8" t="str">
        <f>prezenční_listina!A18</f>
        <v>prap.</v>
      </c>
      <c r="B30" s="8" t="str">
        <f>prezenční_listina!B18</f>
        <v>SUNKOVSKÝ David</v>
      </c>
      <c r="C30" s="8">
        <f>prezenční_listina!C18</f>
        <v>315649</v>
      </c>
      <c r="D30" s="8">
        <f>prezenční_listina!D18</f>
        <v>1986</v>
      </c>
      <c r="E30" s="8" t="str">
        <f>prezenční_listina!E18</f>
        <v>KŘP Ústeckého kraje</v>
      </c>
      <c r="F30" s="8" t="str">
        <f>prezenční_listina!F18</f>
        <v>družstva</v>
      </c>
      <c r="G30" s="8"/>
      <c r="H30" s="8"/>
      <c r="I30" s="8" t="str">
        <f>prezenční_listina!I18</f>
        <v>M</v>
      </c>
      <c r="J30" s="8" t="str">
        <f>prezenční_listina!J18</f>
        <v>MII</v>
      </c>
      <c r="K30" s="8">
        <f>prezenční_listina!K18</f>
        <v>1</v>
      </c>
      <c r="L30" s="8">
        <f t="shared" si="1"/>
        <v>25</v>
      </c>
    </row>
    <row r="31" spans="1:12" x14ac:dyDescent="0.2">
      <c r="A31" s="8" t="str">
        <f>prezenční_listina!A36</f>
        <v>pprap.</v>
      </c>
      <c r="B31" s="8" t="str">
        <f>prezenční_listina!B36</f>
        <v>ŠTĚPÁN Karel</v>
      </c>
      <c r="C31" s="8">
        <f>prezenční_listina!C36</f>
        <v>326238</v>
      </c>
      <c r="D31" s="8">
        <f>prezenční_listina!D36</f>
        <v>1984</v>
      </c>
      <c r="E31" s="8" t="str">
        <f>prezenční_listina!E36</f>
        <v>KŘP Olomouckého kraje</v>
      </c>
      <c r="F31" s="8" t="str">
        <f>prezenční_listina!F36</f>
        <v>družstva</v>
      </c>
      <c r="G31" s="8"/>
      <c r="H31" s="8"/>
      <c r="I31" s="8" t="str">
        <f>prezenční_listina!I36</f>
        <v>M</v>
      </c>
      <c r="J31" s="8" t="str">
        <f>prezenční_listina!J36</f>
        <v>MII</v>
      </c>
      <c r="K31" s="8">
        <f>prezenční_listina!K36</f>
        <v>1</v>
      </c>
      <c r="L31" s="8">
        <f t="shared" si="1"/>
        <v>26</v>
      </c>
    </row>
    <row r="33" spans="1:12" x14ac:dyDescent="0.2">
      <c r="A33" t="s">
        <v>1</v>
      </c>
    </row>
    <row r="34" spans="1:12" s="29" customFormat="1" x14ac:dyDescent="0.2">
      <c r="A34" s="30" t="s">
        <v>42</v>
      </c>
      <c r="B34" s="30" t="s">
        <v>43</v>
      </c>
      <c r="C34" s="30" t="s">
        <v>41</v>
      </c>
      <c r="D34" s="30" t="s">
        <v>44</v>
      </c>
      <c r="E34" s="30" t="s">
        <v>45</v>
      </c>
      <c r="F34" s="30" t="s">
        <v>46</v>
      </c>
      <c r="G34" s="30" t="s">
        <v>47</v>
      </c>
      <c r="H34" s="30" t="s">
        <v>48</v>
      </c>
      <c r="I34" s="30" t="s">
        <v>143</v>
      </c>
      <c r="J34" s="30" t="s">
        <v>145</v>
      </c>
      <c r="K34" s="30" t="s">
        <v>152</v>
      </c>
      <c r="L34" s="30" t="s">
        <v>157</v>
      </c>
    </row>
    <row r="35" spans="1:12" s="81" customFormat="1" x14ac:dyDescent="0.2">
      <c r="A35" s="76" t="str">
        <f>prezenční_listina!A41</f>
        <v>por.Bc.</v>
      </c>
      <c r="B35" s="76" t="str">
        <f>prezenční_listina!B41</f>
        <v>BRZOBOHATÝ Jan</v>
      </c>
      <c r="C35" s="76">
        <f>prezenční_listina!C41</f>
        <v>319993</v>
      </c>
      <c r="D35" s="76">
        <f>prezenční_listina!D41</f>
        <v>1987</v>
      </c>
      <c r="E35" s="76" t="str">
        <f>prezenční_listina!E41</f>
        <v>KŘP Jihomoravského kraje</v>
      </c>
      <c r="F35" s="76" t="str">
        <f>prezenční_listina!F41</f>
        <v>družstva</v>
      </c>
      <c r="G35" s="76"/>
      <c r="H35" s="76"/>
      <c r="I35" s="76" t="str">
        <f>prezenční_listina!I41</f>
        <v>M</v>
      </c>
      <c r="J35" s="76" t="str">
        <f>prezenční_listina!J41</f>
        <v>MI</v>
      </c>
      <c r="K35" s="76">
        <f>prezenční_listina!K41</f>
        <v>1</v>
      </c>
      <c r="L35" s="76">
        <v>27</v>
      </c>
    </row>
    <row r="36" spans="1:12" x14ac:dyDescent="0.2">
      <c r="A36" s="8" t="str">
        <f>prezenční_listina!A17</f>
        <v>prap.</v>
      </c>
      <c r="B36" s="8" t="str">
        <f>prezenční_listina!B17</f>
        <v>HOVORKA Martin</v>
      </c>
      <c r="C36" s="8">
        <f>prezenční_listina!C17</f>
        <v>327898</v>
      </c>
      <c r="D36" s="8">
        <f>prezenční_listina!D17</f>
        <v>1994</v>
      </c>
      <c r="E36" s="8" t="str">
        <f>prezenční_listina!E17</f>
        <v>KŘP Ústeckého kraje</v>
      </c>
      <c r="F36" s="8" t="str">
        <f>prezenční_listina!F17</f>
        <v>družstva</v>
      </c>
      <c r="G36" s="8"/>
      <c r="H36" s="8"/>
      <c r="I36" s="8" t="str">
        <f>prezenční_listina!I17</f>
        <v>M</v>
      </c>
      <c r="J36" s="8" t="str">
        <f>prezenční_listina!J17</f>
        <v>MI</v>
      </c>
      <c r="K36" s="8">
        <f>prezenční_listina!K17</f>
        <v>1</v>
      </c>
      <c r="L36" s="8">
        <f t="shared" ref="L36:L46" si="2">1+L35</f>
        <v>28</v>
      </c>
    </row>
    <row r="37" spans="1:12" x14ac:dyDescent="0.2">
      <c r="A37" s="8" t="str">
        <f>prezenční_listina!A25</f>
        <v>prap.Bc.</v>
      </c>
      <c r="B37" s="8" t="str">
        <f>prezenční_listina!B25</f>
        <v>HRDINA Pavel</v>
      </c>
      <c r="C37" s="8">
        <f>prezenční_listina!C25</f>
        <v>320576</v>
      </c>
      <c r="D37" s="8">
        <f>prezenční_listina!D25</f>
        <v>1988</v>
      </c>
      <c r="E37" s="8" t="str">
        <f>prezenční_listina!E25</f>
        <v>KŘP Královéhradeckého kraje</v>
      </c>
      <c r="F37" s="8" t="str">
        <f>prezenční_listina!F25</f>
        <v>družstva</v>
      </c>
      <c r="G37" s="8"/>
      <c r="H37" s="8"/>
      <c r="I37" s="8" t="str">
        <f>prezenční_listina!I25</f>
        <v>M</v>
      </c>
      <c r="J37" s="8" t="str">
        <f>prezenční_listina!J25</f>
        <v>MI</v>
      </c>
      <c r="K37" s="8">
        <f>prezenční_listina!K25</f>
        <v>1</v>
      </c>
      <c r="L37" s="8">
        <f t="shared" si="2"/>
        <v>29</v>
      </c>
    </row>
    <row r="38" spans="1:12" x14ac:dyDescent="0.2">
      <c r="A38" s="8" t="str">
        <f>prezenční_listina!A5</f>
        <v>pprap.</v>
      </c>
      <c r="B38" s="8" t="str">
        <f>prezenční_listina!B5</f>
        <v>JANEČEK Ondřej</v>
      </c>
      <c r="C38" s="8">
        <f>prezenční_listina!C5</f>
        <v>326782</v>
      </c>
      <c r="D38" s="8">
        <f>prezenční_listina!D5</f>
        <v>1990</v>
      </c>
      <c r="E38" s="8" t="str">
        <f>prezenční_listina!E5</f>
        <v>KŘP Plzeňského kraje</v>
      </c>
      <c r="F38" s="8" t="str">
        <f>prezenční_listina!F5</f>
        <v>družstva</v>
      </c>
      <c r="G38" s="8"/>
      <c r="H38" s="8"/>
      <c r="I38" s="8" t="str">
        <f>prezenční_listina!I5</f>
        <v>M</v>
      </c>
      <c r="J38" s="8" t="str">
        <f>prezenční_listina!J5</f>
        <v>MI</v>
      </c>
      <c r="K38" s="8">
        <f>prezenční_listina!K5</f>
        <v>1</v>
      </c>
      <c r="L38" s="8">
        <f t="shared" si="2"/>
        <v>30</v>
      </c>
    </row>
    <row r="39" spans="1:12" x14ac:dyDescent="0.2">
      <c r="A39" s="8" t="str">
        <f>prezenční_listina!A48</f>
        <v>nstržm.</v>
      </c>
      <c r="B39" s="8" t="str">
        <f>prezenční_listina!B48</f>
        <v>PETROŠ René</v>
      </c>
      <c r="C39" s="8">
        <f>prezenční_listina!C48</f>
        <v>327088</v>
      </c>
      <c r="D39" s="8">
        <f>prezenční_listina!D48</f>
        <v>1992</v>
      </c>
      <c r="E39" s="8" t="str">
        <f>prezenční_listina!E48</f>
        <v>KŘP Moravskoslezského kraje</v>
      </c>
      <c r="F39" s="8" t="str">
        <f>prezenční_listina!F48</f>
        <v>družstva</v>
      </c>
      <c r="G39" s="8"/>
      <c r="H39" s="8"/>
      <c r="I39" s="8" t="str">
        <f>prezenční_listina!I48</f>
        <v>M</v>
      </c>
      <c r="J39" s="8" t="str">
        <f>prezenční_listina!J48</f>
        <v>MI</v>
      </c>
      <c r="K39" s="8">
        <f>prezenční_listina!K48</f>
        <v>1</v>
      </c>
      <c r="L39" s="8">
        <f t="shared" si="2"/>
        <v>31</v>
      </c>
    </row>
    <row r="40" spans="1:12" x14ac:dyDescent="0.2">
      <c r="A40" s="8" t="str">
        <f>prezenční_listina!A29</f>
        <v>pprap. Bc.</v>
      </c>
      <c r="B40" s="8" t="str">
        <f>prezenční_listina!B29</f>
        <v>MICHALÍK Lukáš</v>
      </c>
      <c r="C40" s="8">
        <f>prezenční_listina!C29</f>
        <v>326560</v>
      </c>
      <c r="D40" s="8">
        <f>prezenční_listina!D29</f>
        <v>1989</v>
      </c>
      <c r="E40" s="8" t="str">
        <f>prezenční_listina!E29</f>
        <v>KŘP Jihočeského kraje</v>
      </c>
      <c r="F40" s="8" t="str">
        <f>prezenční_listina!F29</f>
        <v>družstva</v>
      </c>
      <c r="G40" s="8"/>
      <c r="H40" s="8"/>
      <c r="I40" s="8" t="str">
        <f>prezenční_listina!I29</f>
        <v>M</v>
      </c>
      <c r="J40" s="8" t="str">
        <f>prezenční_listina!J29</f>
        <v>MI</v>
      </c>
      <c r="K40" s="8">
        <f>prezenční_listina!K29</f>
        <v>1</v>
      </c>
      <c r="L40" s="8">
        <f t="shared" si="2"/>
        <v>32</v>
      </c>
    </row>
    <row r="41" spans="1:12" x14ac:dyDescent="0.2">
      <c r="A41" s="8" t="str">
        <f>prezenční_listina!A39</f>
        <v>pprap.</v>
      </c>
      <c r="B41" s="8" t="str">
        <f>prezenční_listina!B39</f>
        <v>NĚMEC Tomáš</v>
      </c>
      <c r="C41" s="8">
        <f>prezenční_listina!C39</f>
        <v>319228</v>
      </c>
      <c r="D41" s="8">
        <f>prezenční_listina!D39</f>
        <v>1987</v>
      </c>
      <c r="E41" s="8" t="str">
        <f>prezenční_listina!E39</f>
        <v>KŘP Olomouckého kraje</v>
      </c>
      <c r="F41" s="8" t="str">
        <f>prezenční_listina!F39</f>
        <v>jednotlivci</v>
      </c>
      <c r="G41" s="8"/>
      <c r="H41" s="8"/>
      <c r="I41" s="8" t="str">
        <f>prezenční_listina!I39</f>
        <v>M</v>
      </c>
      <c r="J41" s="8" t="str">
        <f>prezenční_listina!J39</f>
        <v>MI</v>
      </c>
      <c r="K41" s="8">
        <f>prezenční_listina!K39</f>
        <v>1</v>
      </c>
      <c r="L41" s="8">
        <f t="shared" si="2"/>
        <v>33</v>
      </c>
    </row>
    <row r="42" spans="1:12" x14ac:dyDescent="0.2">
      <c r="A42" s="8" t="str">
        <f>prezenční_listina!A12</f>
        <v>pprap.Bc.</v>
      </c>
      <c r="B42" s="8" t="str">
        <f>prezenční_listina!B12</f>
        <v>NEUBERGER Marcel</v>
      </c>
      <c r="C42" s="8">
        <f>prezenční_listina!C12</f>
        <v>325219</v>
      </c>
      <c r="D42" s="8">
        <f>prezenční_listina!D12</f>
        <v>1990</v>
      </c>
      <c r="E42" s="8" t="str">
        <f>prezenční_listina!E12</f>
        <v>KŘP hlavního m.Prahy</v>
      </c>
      <c r="F42" s="8" t="str">
        <f>prezenční_listina!F12</f>
        <v>družstva</v>
      </c>
      <c r="G42" s="8"/>
      <c r="H42" s="8"/>
      <c r="I42" s="8" t="str">
        <f>prezenční_listina!I12</f>
        <v>M</v>
      </c>
      <c r="J42" s="8" t="str">
        <f>prezenční_listina!J12</f>
        <v>MI</v>
      </c>
      <c r="K42" s="8">
        <f>prezenční_listina!K12</f>
        <v>1</v>
      </c>
      <c r="L42" s="8">
        <f t="shared" si="2"/>
        <v>34</v>
      </c>
    </row>
    <row r="43" spans="1:12" x14ac:dyDescent="0.2">
      <c r="A43" s="8" t="str">
        <f>prezenční_listina!A35</f>
        <v>nstržm.Bc</v>
      </c>
      <c r="B43" s="8" t="str">
        <f>prezenční_listina!B35</f>
        <v>PETRŽELA Ondřej</v>
      </c>
      <c r="C43" s="8">
        <f>prezenční_listina!C35</f>
        <v>327093</v>
      </c>
      <c r="D43" s="8">
        <f>prezenční_listina!D35</f>
        <v>1989</v>
      </c>
      <c r="E43" s="8" t="str">
        <f>prezenční_listina!E35</f>
        <v>KŘP Olomouckého kraje</v>
      </c>
      <c r="F43" s="8" t="str">
        <f>prezenční_listina!F35</f>
        <v>družstva</v>
      </c>
      <c r="G43" s="8"/>
      <c r="H43" s="8"/>
      <c r="I43" s="8" t="str">
        <f>prezenční_listina!I35</f>
        <v>M</v>
      </c>
      <c r="J43" s="8" t="str">
        <f>prezenční_listina!J35</f>
        <v>MI</v>
      </c>
      <c r="K43" s="8">
        <f>prezenční_listina!K35</f>
        <v>1</v>
      </c>
      <c r="L43" s="8">
        <f t="shared" si="2"/>
        <v>35</v>
      </c>
    </row>
    <row r="44" spans="1:12" x14ac:dyDescent="0.2">
      <c r="A44" s="8" t="str">
        <f>prezenční_listina!A40</f>
        <v>pprap.</v>
      </c>
      <c r="B44" s="8" t="str">
        <f>prezenční_listina!B40</f>
        <v>ŠEBEK Stanislav</v>
      </c>
      <c r="C44" s="8">
        <f>prezenční_listina!C40</f>
        <v>327857</v>
      </c>
      <c r="D44" s="8">
        <f>prezenční_listina!D40</f>
        <v>1994</v>
      </c>
      <c r="E44" s="8" t="str">
        <f>prezenční_listina!E40</f>
        <v>KŘP Olomouckého kraje</v>
      </c>
      <c r="F44" s="8" t="str">
        <f>prezenční_listina!F40</f>
        <v>jednotlivci</v>
      </c>
      <c r="G44" s="8"/>
      <c r="H44" s="8"/>
      <c r="I44" s="8" t="str">
        <f>prezenční_listina!I40</f>
        <v>M</v>
      </c>
      <c r="J44" s="8" t="str">
        <f>prezenční_listina!J40</f>
        <v>MI</v>
      </c>
      <c r="K44" s="8">
        <f>prezenční_listina!K40</f>
        <v>1</v>
      </c>
      <c r="L44" s="8">
        <f t="shared" si="2"/>
        <v>36</v>
      </c>
    </row>
    <row r="45" spans="1:12" s="81" customFormat="1" x14ac:dyDescent="0.2">
      <c r="A45" s="76" t="str">
        <f>prezenční_listina!A23</f>
        <v>prap.</v>
      </c>
      <c r="B45" s="76" t="str">
        <f>prezenční_listina!B23</f>
        <v>VÍTEK Miroslav</v>
      </c>
      <c r="C45" s="76">
        <f>prezenční_listina!C23</f>
        <v>326681</v>
      </c>
      <c r="D45" s="76">
        <f>prezenční_listina!D23</f>
        <v>1989</v>
      </c>
      <c r="E45" s="76" t="str">
        <f>prezenční_listina!E23</f>
        <v>KŘP Ústeckého kraje</v>
      </c>
      <c r="F45" s="76" t="str">
        <f>prezenční_listina!F23</f>
        <v>jednotlivci</v>
      </c>
      <c r="G45" s="76"/>
      <c r="H45" s="76"/>
      <c r="I45" s="76" t="str">
        <f>prezenční_listina!I23</f>
        <v>M</v>
      </c>
      <c r="J45" s="76" t="str">
        <f>prezenční_listina!J23</f>
        <v>MI</v>
      </c>
      <c r="K45" s="76">
        <f>prezenční_listina!K23</f>
        <v>1</v>
      </c>
      <c r="L45" s="76">
        <f t="shared" si="2"/>
        <v>37</v>
      </c>
    </row>
    <row r="46" spans="1:12" x14ac:dyDescent="0.2">
      <c r="A46" s="8" t="str">
        <f>prezenční_listina!A52</f>
        <v>pprap.</v>
      </c>
      <c r="B46" s="8" t="str">
        <f>prezenční_listina!B52</f>
        <v>VOLENEC Antonín</v>
      </c>
      <c r="C46" s="8">
        <f>prezenční_listina!C52</f>
        <v>316383</v>
      </c>
      <c r="D46" s="8">
        <f>prezenční_listina!D52</f>
        <v>1987</v>
      </c>
      <c r="E46" s="8" t="str">
        <f>prezenční_listina!E52</f>
        <v>KŘP Středočeského kraje</v>
      </c>
      <c r="F46" s="8" t="str">
        <f>prezenční_listina!F52</f>
        <v>družstva</v>
      </c>
      <c r="G46" s="8"/>
      <c r="H46" s="8"/>
      <c r="I46" s="8" t="str">
        <f>prezenční_listina!I52</f>
        <v>M</v>
      </c>
      <c r="J46" s="8" t="str">
        <f>prezenční_listina!J52</f>
        <v>MI</v>
      </c>
      <c r="K46" s="8">
        <f>prezenční_listina!K52</f>
        <v>1</v>
      </c>
      <c r="L46" s="8">
        <f t="shared" si="2"/>
        <v>38</v>
      </c>
    </row>
    <row r="48" spans="1:12" x14ac:dyDescent="0.2">
      <c r="A48" t="s">
        <v>7</v>
      </c>
    </row>
    <row r="49" spans="1:12" s="29" customFormat="1" x14ac:dyDescent="0.2">
      <c r="A49" s="30" t="s">
        <v>42</v>
      </c>
      <c r="B49" s="30" t="s">
        <v>43</v>
      </c>
      <c r="C49" s="30" t="s">
        <v>41</v>
      </c>
      <c r="D49" s="30" t="s">
        <v>44</v>
      </c>
      <c r="E49" s="30" t="s">
        <v>45</v>
      </c>
      <c r="F49" s="30" t="s">
        <v>46</v>
      </c>
      <c r="G49" s="30" t="s">
        <v>47</v>
      </c>
      <c r="H49" s="30" t="s">
        <v>48</v>
      </c>
      <c r="I49" s="30" t="s">
        <v>143</v>
      </c>
      <c r="J49" s="30" t="s">
        <v>145</v>
      </c>
      <c r="K49" s="30" t="s">
        <v>152</v>
      </c>
      <c r="L49" s="30" t="s">
        <v>157</v>
      </c>
    </row>
    <row r="50" spans="1:12" x14ac:dyDescent="0.2">
      <c r="A50" s="8" t="str">
        <f>prezenční_listina!A10</f>
        <v>prap.</v>
      </c>
      <c r="B50" s="8" t="str">
        <f>prezenční_listina!B10</f>
        <v>BENDOVÁ Kristýna</v>
      </c>
      <c r="C50" s="8">
        <f>prezenční_listina!C10</f>
        <v>326402</v>
      </c>
      <c r="D50" s="8">
        <f>prezenční_listina!D10</f>
        <v>1988</v>
      </c>
      <c r="E50" s="8" t="str">
        <f>prezenční_listina!E10</f>
        <v>KŘP Plzeňského kraje</v>
      </c>
      <c r="F50" s="8" t="str">
        <f>prezenční_listina!F10</f>
        <v>jednotlivci</v>
      </c>
      <c r="G50" s="8"/>
      <c r="H50" s="8"/>
      <c r="I50" s="8" t="str">
        <f>prezenční_listina!I10</f>
        <v>Z</v>
      </c>
      <c r="J50" s="8" t="str">
        <f>prezenční_listina!J10</f>
        <v>Z</v>
      </c>
      <c r="K50" s="8">
        <f>prezenční_listina!K10</f>
        <v>1</v>
      </c>
      <c r="L50" s="8">
        <v>39</v>
      </c>
    </row>
    <row r="51" spans="1:12" s="81" customFormat="1" x14ac:dyDescent="0.2">
      <c r="A51" s="76" t="str">
        <f>prezenční_listina!A21</f>
        <v>kpt. Mgr.</v>
      </c>
      <c r="B51" s="76" t="str">
        <f>prezenční_listina!B21</f>
        <v>BLÍNOVÁ Lucie</v>
      </c>
      <c r="C51" s="76">
        <f>prezenční_listina!C21</f>
        <v>308142</v>
      </c>
      <c r="D51" s="76">
        <f>prezenční_listina!D21</f>
        <v>1980</v>
      </c>
      <c r="E51" s="76" t="str">
        <f>prezenční_listina!E21</f>
        <v>KŘP Ústeckého kraje</v>
      </c>
      <c r="F51" s="76" t="str">
        <f>prezenční_listina!F21</f>
        <v>jednotlivci</v>
      </c>
      <c r="G51" s="76"/>
      <c r="H51" s="76"/>
      <c r="I51" s="76" t="str">
        <f>prezenční_listina!I21</f>
        <v>Z</v>
      </c>
      <c r="J51" s="76" t="str">
        <f>prezenční_listina!J21</f>
        <v>Z</v>
      </c>
      <c r="K51" s="76">
        <f>prezenční_listina!K21</f>
        <v>1</v>
      </c>
      <c r="L51" s="76">
        <f t="shared" ref="L51:L63" si="3">1+L50</f>
        <v>40</v>
      </c>
    </row>
    <row r="52" spans="1:12" x14ac:dyDescent="0.2">
      <c r="A52" s="8" t="str">
        <f>prezenční_listina!A32</f>
        <v>nstržm.</v>
      </c>
      <c r="B52" s="8" t="str">
        <f>prezenční_listina!B32</f>
        <v>CACKOVÁ Jaroslava</v>
      </c>
      <c r="C52" s="8">
        <f>prezenční_listina!C32</f>
        <v>328813</v>
      </c>
      <c r="D52" s="8">
        <f>prezenční_listina!D32</f>
        <v>1990</v>
      </c>
      <c r="E52" s="8" t="str">
        <f>prezenční_listina!E32</f>
        <v>KŘP Jihočeského kraje</v>
      </c>
      <c r="F52" s="8" t="str">
        <f>prezenční_listina!F32</f>
        <v>družstva</v>
      </c>
      <c r="G52" s="8"/>
      <c r="H52" s="8"/>
      <c r="I52" s="8" t="str">
        <f>prezenční_listina!I32</f>
        <v>Z</v>
      </c>
      <c r="J52" s="8" t="str">
        <f>prezenční_listina!J32</f>
        <v>Z</v>
      </c>
      <c r="K52" s="8">
        <f>prezenční_listina!K32</f>
        <v>1</v>
      </c>
      <c r="L52" s="8">
        <f t="shared" si="3"/>
        <v>41</v>
      </c>
    </row>
    <row r="53" spans="1:12" x14ac:dyDescent="0.2">
      <c r="A53" s="8" t="str">
        <f>prezenční_listina!A15</f>
        <v>pprap.Mgr.</v>
      </c>
      <c r="B53" s="8" t="str">
        <f>prezenční_listina!B15</f>
        <v>DUDKOVÁ Lenka</v>
      </c>
      <c r="C53" s="8">
        <f>prezenční_listina!C15</f>
        <v>325250</v>
      </c>
      <c r="D53" s="8">
        <f>prezenční_listina!D15</f>
        <v>1985</v>
      </c>
      <c r="E53" s="8" t="str">
        <f>prezenční_listina!E15</f>
        <v>KŘP hlavního m.Prahy</v>
      </c>
      <c r="F53" s="8" t="str">
        <f>prezenční_listina!F15</f>
        <v>jednotlivci</v>
      </c>
      <c r="G53" s="8"/>
      <c r="H53" s="8"/>
      <c r="I53" s="8" t="str">
        <f>prezenční_listina!I15</f>
        <v>Z</v>
      </c>
      <c r="J53" s="8" t="str">
        <f>prezenční_listina!J15</f>
        <v>Z</v>
      </c>
      <c r="K53" s="8">
        <f>prezenční_listina!K15</f>
        <v>1</v>
      </c>
      <c r="L53" s="8">
        <f t="shared" si="3"/>
        <v>42</v>
      </c>
    </row>
    <row r="54" spans="1:12" x14ac:dyDescent="0.2">
      <c r="A54" s="8" t="str">
        <f>prezenční_listina!A37</f>
        <v>npor.Mgr.</v>
      </c>
      <c r="B54" s="8" t="str">
        <f>prezenční_listina!B37</f>
        <v>HLOUŠKOVÁ Marcela</v>
      </c>
      <c r="C54" s="8">
        <f>prezenční_listina!C37</f>
        <v>316885</v>
      </c>
      <c r="D54" s="8">
        <f>prezenční_listina!D37</f>
        <v>1974</v>
      </c>
      <c r="E54" s="8" t="str">
        <f>prezenční_listina!E37</f>
        <v>KŘ Olomouckého kraje</v>
      </c>
      <c r="F54" s="8" t="str">
        <f>prezenční_listina!F37</f>
        <v>družstva</v>
      </c>
      <c r="G54" s="8"/>
      <c r="H54" s="8"/>
      <c r="I54" s="8" t="str">
        <f>prezenční_listina!I37</f>
        <v>Z</v>
      </c>
      <c r="J54" s="8" t="str">
        <f>prezenční_listina!J37</f>
        <v>Z</v>
      </c>
      <c r="K54" s="8">
        <f>prezenční_listina!K37</f>
        <v>1</v>
      </c>
      <c r="L54" s="8">
        <f t="shared" si="3"/>
        <v>43</v>
      </c>
    </row>
    <row r="55" spans="1:12" x14ac:dyDescent="0.2">
      <c r="A55" s="8" t="str">
        <f>prezenční_listina!A44</f>
        <v xml:space="preserve">nprap.Mgr. </v>
      </c>
      <c r="B55" s="8" t="str">
        <f>prezenční_listina!B44</f>
        <v>MATĚJKOVÁ Tereza</v>
      </c>
      <c r="C55" s="8">
        <f>prezenční_listina!C44</f>
        <v>327321</v>
      </c>
      <c r="D55" s="8">
        <f>prezenční_listina!D44</f>
        <v>1985</v>
      </c>
      <c r="E55" s="8" t="str">
        <f>prezenční_listina!E44</f>
        <v>KŘP Jihomoravského kraje</v>
      </c>
      <c r="F55" s="8" t="str">
        <f>prezenční_listina!F44</f>
        <v>družstva</v>
      </c>
      <c r="G55" s="8"/>
      <c r="H55" s="8"/>
      <c r="I55" s="8" t="str">
        <f>prezenční_listina!I44</f>
        <v>Z</v>
      </c>
      <c r="J55" s="8" t="str">
        <f>prezenční_listina!J44</f>
        <v>Z</v>
      </c>
      <c r="K55" s="8">
        <f>prezenční_listina!K44</f>
        <v>1</v>
      </c>
      <c r="L55" s="8">
        <f t="shared" si="3"/>
        <v>44</v>
      </c>
    </row>
    <row r="56" spans="1:12" x14ac:dyDescent="0.2">
      <c r="A56" s="8" t="str">
        <f>prezenční_listina!A34</f>
        <v>nstržm.</v>
      </c>
      <c r="B56" s="8" t="str">
        <f>prezenční_listina!B34</f>
        <v>MIKEŠOVÁ Věra</v>
      </c>
      <c r="C56" s="8">
        <f>prezenční_listina!C34</f>
        <v>328317</v>
      </c>
      <c r="D56" s="8">
        <f>prezenční_listina!D34</f>
        <v>1990</v>
      </c>
      <c r="E56" s="8" t="str">
        <f>prezenční_listina!E34</f>
        <v>KŘP Jihočeského kraje</v>
      </c>
      <c r="F56" s="8" t="str">
        <f>prezenční_listina!F34</f>
        <v>jednotlivci</v>
      </c>
      <c r="G56" s="8"/>
      <c r="H56" s="8"/>
      <c r="I56" s="8" t="str">
        <f>prezenční_listina!I34</f>
        <v>Z</v>
      </c>
      <c r="J56" s="8" t="str">
        <f>prezenční_listina!J34</f>
        <v>Z</v>
      </c>
      <c r="K56" s="8">
        <f>prezenční_listina!K34</f>
        <v>1</v>
      </c>
      <c r="L56" s="8">
        <f t="shared" si="3"/>
        <v>45</v>
      </c>
    </row>
    <row r="57" spans="1:12" x14ac:dyDescent="0.2">
      <c r="A57" s="8" t="str">
        <f>prezenční_listina!A56</f>
        <v>prap.</v>
      </c>
      <c r="B57" s="8" t="str">
        <f>prezenční_listina!B56</f>
        <v>MOJDLOVÁ Lucie</v>
      </c>
      <c r="C57" s="8">
        <f>prezenční_listina!C56</f>
        <v>326338</v>
      </c>
      <c r="D57" s="8">
        <f>prezenční_listina!D56</f>
        <v>1990</v>
      </c>
      <c r="E57" s="8" t="str">
        <f>prezenční_listina!E56</f>
        <v>KŘP Středočeského kraje</v>
      </c>
      <c r="F57" s="8" t="str">
        <f>prezenční_listina!F56</f>
        <v>jednotlivci</v>
      </c>
      <c r="G57" s="8"/>
      <c r="H57" s="8"/>
      <c r="I57" s="8" t="str">
        <f>prezenční_listina!I56</f>
        <v>Z</v>
      </c>
      <c r="J57" s="8" t="str">
        <f>prezenční_listina!J56</f>
        <v>Z</v>
      </c>
      <c r="K57" s="8">
        <f>prezenční_listina!K56</f>
        <v>1</v>
      </c>
      <c r="L57" s="8">
        <f t="shared" si="3"/>
        <v>46</v>
      </c>
    </row>
    <row r="58" spans="1:12" x14ac:dyDescent="0.2">
      <c r="A58" s="8" t="str">
        <f>prezenční_listina!A28</f>
        <v xml:space="preserve">pprap. </v>
      </c>
      <c r="B58" s="8" t="str">
        <f>prezenční_listina!B28</f>
        <v>PETRÁČKOVÁ Adéla</v>
      </c>
      <c r="C58" s="8">
        <f>prezenční_listina!C28</f>
        <v>327649</v>
      </c>
      <c r="D58" s="8">
        <f>prezenční_listina!D28</f>
        <v>1994</v>
      </c>
      <c r="E58" s="8" t="str">
        <f>prezenční_listina!E28</f>
        <v>KŘP Královéhradeckého kraje</v>
      </c>
      <c r="F58" s="8" t="str">
        <f>prezenční_listina!F28</f>
        <v>družstva</v>
      </c>
      <c r="G58" s="8"/>
      <c r="H58" s="8"/>
      <c r="I58" s="8" t="str">
        <f>prezenční_listina!I28</f>
        <v>Z</v>
      </c>
      <c r="J58" s="8" t="str">
        <f>prezenční_listina!J28</f>
        <v>Z</v>
      </c>
      <c r="K58" s="8">
        <f>prezenční_listina!K28</f>
        <v>1</v>
      </c>
      <c r="L58" s="8">
        <f t="shared" si="3"/>
        <v>47</v>
      </c>
    </row>
    <row r="59" spans="1:12" x14ac:dyDescent="0.2">
      <c r="A59" s="8" t="str">
        <f>prezenční_listina!A55</f>
        <v>nstržm.</v>
      </c>
      <c r="B59" s="8" t="str">
        <f>prezenční_listina!B55</f>
        <v>PLHÁKOVÁ Dominika</v>
      </c>
      <c r="C59" s="8">
        <f>prezenční_listina!C55</f>
        <v>326096</v>
      </c>
      <c r="D59" s="8">
        <f>prezenční_listina!D55</f>
        <v>1991</v>
      </c>
      <c r="E59" s="8" t="str">
        <f>prezenční_listina!E55</f>
        <v>KŘP Středočeského kraje</v>
      </c>
      <c r="F59" s="8" t="str">
        <f>prezenční_listina!F55</f>
        <v>družstva</v>
      </c>
      <c r="G59" s="8"/>
      <c r="H59" s="8"/>
      <c r="I59" s="8" t="str">
        <f>prezenční_listina!I55</f>
        <v>Z</v>
      </c>
      <c r="J59" s="8" t="str">
        <f>prezenční_listina!J55</f>
        <v>Z</v>
      </c>
      <c r="K59" s="8">
        <f>prezenční_listina!K55</f>
        <v>1</v>
      </c>
      <c r="L59" s="8">
        <f t="shared" si="3"/>
        <v>48</v>
      </c>
    </row>
    <row r="60" spans="1:12" x14ac:dyDescent="0.2">
      <c r="A60" s="8" t="str">
        <f>prezenční_listina!A8</f>
        <v>pprap.</v>
      </c>
      <c r="B60" s="8" t="str">
        <f>prezenční_listina!B8</f>
        <v>PROCHÁZKOVÁ Patricie</v>
      </c>
      <c r="C60" s="8">
        <f>prezenční_listina!C8</f>
        <v>325592</v>
      </c>
      <c r="D60" s="8">
        <f>prezenční_listina!D8</f>
        <v>1984</v>
      </c>
      <c r="E60" s="8" t="str">
        <f>prezenční_listina!E8</f>
        <v>KŘP Plzeňského kraje</v>
      </c>
      <c r="F60" s="8" t="str">
        <f>prezenční_listina!F8</f>
        <v>družstva</v>
      </c>
      <c r="G60" s="8"/>
      <c r="H60" s="8"/>
      <c r="I60" s="8" t="str">
        <f>prezenční_listina!I8</f>
        <v>Z</v>
      </c>
      <c r="J60" s="8" t="str">
        <f>prezenční_listina!J8</f>
        <v>Z</v>
      </c>
      <c r="K60" s="8">
        <f>prezenční_listina!K8</f>
        <v>1</v>
      </c>
      <c r="L60" s="8">
        <f t="shared" si="3"/>
        <v>49</v>
      </c>
    </row>
    <row r="61" spans="1:12" x14ac:dyDescent="0.2">
      <c r="A61" s="8" t="str">
        <f>prezenční_listina!A20</f>
        <v>prap. Mgr.</v>
      </c>
      <c r="B61" s="8" t="str">
        <f>prezenční_listina!B20</f>
        <v>SCHUBERTOVÁ Jana</v>
      </c>
      <c r="C61" s="8">
        <f>prezenční_listina!C20</f>
        <v>326144</v>
      </c>
      <c r="D61" s="8">
        <f>prezenční_listina!D20</f>
        <v>1984</v>
      </c>
      <c r="E61" s="8" t="str">
        <f>prezenční_listina!E20</f>
        <v>KŘP Ústeckého kraje</v>
      </c>
      <c r="F61" s="8" t="str">
        <f>prezenční_listina!F20</f>
        <v>družstva</v>
      </c>
      <c r="G61" s="8"/>
      <c r="H61" s="8"/>
      <c r="I61" s="8" t="str">
        <f>prezenční_listina!I20</f>
        <v>Z</v>
      </c>
      <c r="J61" s="8" t="str">
        <f>prezenční_listina!J20</f>
        <v>Z</v>
      </c>
      <c r="K61" s="8">
        <f>prezenční_listina!K20</f>
        <v>1</v>
      </c>
      <c r="L61" s="8">
        <f t="shared" si="3"/>
        <v>50</v>
      </c>
    </row>
    <row r="62" spans="1:12" x14ac:dyDescent="0.2">
      <c r="A62" s="8" t="str">
        <f>prezenční_listina!A11</f>
        <v>por.Mgr.et Mgr.</v>
      </c>
      <c r="B62" s="8" t="str">
        <f>prezenční_listina!B11</f>
        <v>TUČKOVÁ Dagmar</v>
      </c>
      <c r="C62" s="8">
        <f>prezenční_listina!C11</f>
        <v>325260</v>
      </c>
      <c r="D62" s="8">
        <f>prezenční_listina!D11</f>
        <v>1986</v>
      </c>
      <c r="E62" s="8" t="str">
        <f>prezenční_listina!E11</f>
        <v>KŘP hlavního m.Prahy</v>
      </c>
      <c r="F62" s="8" t="str">
        <f>prezenční_listina!F11</f>
        <v>družstva</v>
      </c>
      <c r="G62" s="8"/>
      <c r="H62" s="8"/>
      <c r="I62" s="8" t="str">
        <f>prezenční_listina!I11</f>
        <v>Z</v>
      </c>
      <c r="J62" s="8" t="str">
        <f>prezenční_listina!J11</f>
        <v>Z</v>
      </c>
      <c r="K62" s="8">
        <f>prezenční_listina!K11</f>
        <v>1</v>
      </c>
      <c r="L62" s="8">
        <f t="shared" si="3"/>
        <v>51</v>
      </c>
    </row>
    <row r="63" spans="1:12" x14ac:dyDescent="0.2">
      <c r="A63" s="8" t="str">
        <f>prezenční_listina!A49</f>
        <v>stržm.</v>
      </c>
      <c r="B63" s="8" t="str">
        <f>prezenční_listina!B49</f>
        <v>VAHALOVÁ Adéla</v>
      </c>
      <c r="C63" s="8">
        <f>prezenční_listina!C49</f>
        <v>329754</v>
      </c>
      <c r="D63" s="8">
        <f>prezenční_listina!D49</f>
        <v>1989</v>
      </c>
      <c r="E63" s="8" t="str">
        <f>prezenční_listina!E49</f>
        <v>KŘP Moravskoslezského kraje</v>
      </c>
      <c r="F63" s="8" t="str">
        <f>prezenční_listina!F49</f>
        <v>družstva</v>
      </c>
      <c r="G63" s="8"/>
      <c r="H63" s="8"/>
      <c r="I63" s="8" t="str">
        <f>prezenční_listina!I49</f>
        <v>Z</v>
      </c>
      <c r="J63" s="8" t="str">
        <f>prezenční_listina!J49</f>
        <v>Z</v>
      </c>
      <c r="K63" s="8">
        <f>prezenční_listina!K49</f>
        <v>1</v>
      </c>
      <c r="L63" s="8">
        <f t="shared" si="3"/>
        <v>52</v>
      </c>
    </row>
    <row r="65" spans="1:12" x14ac:dyDescent="0.2">
      <c r="A65" t="s">
        <v>167</v>
      </c>
    </row>
    <row r="66" spans="1:12" s="29" customFormat="1" x14ac:dyDescent="0.2">
      <c r="A66" s="30" t="s">
        <v>42</v>
      </c>
      <c r="B66" s="30" t="s">
        <v>43</v>
      </c>
      <c r="C66" s="30" t="s">
        <v>41</v>
      </c>
      <c r="D66" s="30" t="s">
        <v>44</v>
      </c>
      <c r="E66" s="30" t="s">
        <v>45</v>
      </c>
      <c r="F66" s="30" t="s">
        <v>46</v>
      </c>
      <c r="G66" s="30" t="s">
        <v>47</v>
      </c>
      <c r="H66" s="30" t="s">
        <v>48</v>
      </c>
      <c r="I66" s="30" t="s">
        <v>143</v>
      </c>
      <c r="J66" s="30" t="s">
        <v>145</v>
      </c>
      <c r="K66" s="30" t="s">
        <v>152</v>
      </c>
      <c r="L66" s="30" t="s">
        <v>157</v>
      </c>
    </row>
    <row r="67" spans="1:12" x14ac:dyDescent="0.2">
      <c r="A67" s="8" t="str">
        <f>prezenční_listina!A24</f>
        <v>kpt.Ing.</v>
      </c>
      <c r="B67" s="8" t="str">
        <f>prezenční_listina!B24</f>
        <v>DRAGOUN Petr</v>
      </c>
      <c r="C67" s="8"/>
      <c r="D67" s="8"/>
      <c r="E67" s="8" t="str">
        <f>prezenční_listina!E24</f>
        <v>KŘP Ústeckého kraje</v>
      </c>
      <c r="F67" s="8">
        <f>prezenční_listina!F24</f>
        <v>0</v>
      </c>
      <c r="G67" s="8" t="str">
        <f>prezenční_listina!G24</f>
        <v>Vedoucí</v>
      </c>
      <c r="H67" s="8">
        <f>prezenční_listina!H24</f>
        <v>736747447</v>
      </c>
      <c r="I67" s="8"/>
      <c r="J67" s="8" t="str">
        <f>prezenční_listina!J24</f>
        <v/>
      </c>
      <c r="K67" s="8"/>
      <c r="L67" s="8"/>
    </row>
    <row r="68" spans="1:12" x14ac:dyDescent="0.2">
      <c r="A68" s="8" t="str">
        <f>prezenční_listina!A50</f>
        <v xml:space="preserve">nprap. </v>
      </c>
      <c r="B68" s="8" t="str">
        <f>prezenční_listina!B50</f>
        <v>KOHUT Michal</v>
      </c>
      <c r="C68" s="8"/>
      <c r="D68" s="8"/>
      <c r="E68" s="8" t="str">
        <f>prezenční_listina!E50</f>
        <v>KŘP Moravskoslezského kraje</v>
      </c>
      <c r="F68" s="8">
        <f>prezenční_listina!F50</f>
        <v>0</v>
      </c>
      <c r="G68" s="8" t="str">
        <f>prezenční_listina!G50</f>
        <v>Vedoucí</v>
      </c>
      <c r="H68" s="8">
        <f>prezenční_listina!H50</f>
        <v>604616</v>
      </c>
      <c r="I68" s="8"/>
      <c r="J68" s="8" t="str">
        <f>prezenční_listina!J50</f>
        <v/>
      </c>
      <c r="K68" s="8"/>
      <c r="L68" s="8"/>
    </row>
    <row r="69" spans="1:12" x14ac:dyDescent="0.2">
      <c r="A69" s="8" t="str">
        <f>prezenční_listina!A45</f>
        <v>kpt.Bc.</v>
      </c>
      <c r="B69" s="8" t="str">
        <f>prezenční_listina!B45</f>
        <v>SOBOTKA Radek</v>
      </c>
      <c r="C69" s="8"/>
      <c r="D69" s="8"/>
      <c r="E69" s="8" t="str">
        <f>prezenční_listina!E45</f>
        <v>KŘP Jihomoravského kraje</v>
      </c>
      <c r="F69" s="8">
        <f>prezenční_listina!F45</f>
        <v>0</v>
      </c>
      <c r="G69" s="8" t="str">
        <f>prezenční_listina!G45</f>
        <v>Vedoucí</v>
      </c>
      <c r="H69" s="8">
        <f>prezenční_listina!H45</f>
        <v>603158354</v>
      </c>
      <c r="I69" s="8"/>
      <c r="J69" s="8" t="str">
        <f>prezenční_listina!J45</f>
        <v/>
      </c>
      <c r="K69" s="8"/>
      <c r="L69" s="8"/>
    </row>
  </sheetData>
  <autoFilter ref="A2:J69"/>
  <sortState ref="A2:L78">
    <sortCondition descending="1" ref="K2:K78"/>
    <sortCondition ref="I2:I78"/>
    <sortCondition descending="1" ref="J2:J78"/>
    <sortCondition ref="B2:B78"/>
  </sortState>
  <phoneticPr fontId="16" type="noConversion"/>
  <pageMargins left="0.7" right="0.7" top="0.78740157499999996" bottom="0.78740157499999996" header="0.3" footer="0.3"/>
  <pageSetup paperSize="9" orientation="portrait" r:id="rId1"/>
  <rowBreaks count="4" manualBreakCount="4">
    <brk id="16" max="16383" man="1"/>
    <brk id="32" max="16383" man="1"/>
    <brk id="47" max="16383" man="1"/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/>
  <dimension ref="A1:N66"/>
  <sheetViews>
    <sheetView workbookViewId="0">
      <selection activeCell="A2" sqref="A2:E2"/>
    </sheetView>
  </sheetViews>
  <sheetFormatPr baseColWidth="10" defaultColWidth="8.83203125" defaultRowHeight="16" x14ac:dyDescent="0.2"/>
  <cols>
    <col min="1" max="1" width="5.5" style="56" customWidth="1"/>
    <col min="2" max="2" width="21.5" style="56" customWidth="1"/>
    <col min="3" max="3" width="7.6640625" style="56" bestFit="1" customWidth="1"/>
    <col min="4" max="4" width="12.6640625" style="57" bestFit="1" customWidth="1"/>
    <col min="5" max="5" width="34.6640625" style="56" bestFit="1" customWidth="1"/>
    <col min="6" max="6" width="9.6640625" style="57" bestFit="1" customWidth="1"/>
    <col min="7" max="7" width="9" style="107" bestFit="1" customWidth="1"/>
    <col min="8" max="8" width="7.5" style="61" bestFit="1" customWidth="1"/>
    <col min="9" max="9" width="9.33203125" style="61" bestFit="1" customWidth="1"/>
    <col min="10" max="10" width="10" style="107" bestFit="1" customWidth="1"/>
    <col min="11" max="11" width="8.33203125" style="52" bestFit="1" customWidth="1"/>
    <col min="12" max="12" width="6.33203125" style="58" bestFit="1" customWidth="1"/>
    <col min="13" max="16384" width="8.83203125" style="56"/>
  </cols>
  <sheetData>
    <row r="1" spans="1:12" s="47" customFormat="1" ht="19" x14ac:dyDescent="0.3">
      <c r="A1" s="47" t="s">
        <v>162</v>
      </c>
      <c r="D1" s="48"/>
      <c r="F1" s="48"/>
      <c r="G1" s="105"/>
      <c r="H1" s="59"/>
      <c r="I1" s="59"/>
      <c r="J1" s="105"/>
      <c r="K1" s="49"/>
      <c r="L1" s="50"/>
    </row>
    <row r="2" spans="1:12" s="66" customFormat="1" ht="32" x14ac:dyDescent="0.2">
      <c r="A2" s="62" t="str">
        <f>kategorie!L2</f>
        <v>čislo</v>
      </c>
      <c r="B2" s="62" t="str">
        <f>kategorie!B2</f>
        <v>Příjmeni a jméno</v>
      </c>
      <c r="C2" s="62" t="str">
        <f>kategorie!C2</f>
        <v>OEČ</v>
      </c>
      <c r="D2" s="63" t="str">
        <f>kategorie!D2</f>
        <v>rok narození</v>
      </c>
      <c r="E2" s="62" t="str">
        <f>kategorie!E2</f>
        <v>Útvar policie</v>
      </c>
      <c r="F2" s="63" t="s">
        <v>0</v>
      </c>
      <c r="G2" s="106" t="s">
        <v>155</v>
      </c>
      <c r="H2" s="64" t="s">
        <v>169</v>
      </c>
      <c r="I2" s="64" t="s">
        <v>170</v>
      </c>
      <c r="J2" s="106" t="s">
        <v>158</v>
      </c>
      <c r="K2" s="62" t="s">
        <v>154</v>
      </c>
      <c r="L2" s="65" t="s">
        <v>153</v>
      </c>
    </row>
    <row r="3" spans="1:12" ht="19" customHeight="1" x14ac:dyDescent="0.2">
      <c r="A3" s="53">
        <f>kategorie!L3</f>
        <v>1</v>
      </c>
      <c r="B3" s="53" t="str">
        <f>kategorie!B3</f>
        <v>BERAN Josef</v>
      </c>
      <c r="C3" s="53">
        <f>kategorie!C3</f>
        <v>254245</v>
      </c>
      <c r="D3" s="54">
        <f>kategorie!D3</f>
        <v>1967</v>
      </c>
      <c r="E3" s="53" t="str">
        <f>kategorie!E3</f>
        <v>KŘP Královéhradeckého kraje</v>
      </c>
      <c r="F3" s="54" t="str">
        <f>kategorie!J3</f>
        <v>MIII</v>
      </c>
      <c r="G3" s="104">
        <v>7.9421296296296282E-4</v>
      </c>
      <c r="H3" s="60"/>
      <c r="I3" s="60"/>
      <c r="J3" s="103">
        <f t="shared" ref="J3:J15" si="0">IF(G3="","",IF(H3="A",G3+G3/2,G3))</f>
        <v>7.9421296296296282E-4</v>
      </c>
      <c r="K3" s="51">
        <f>IF(I3="A",13,IF(J3="","",RANK(J3,J3:J15,1)))</f>
        <v>5</v>
      </c>
      <c r="L3" s="55">
        <f>IF(K3=1,"0",K3)</f>
        <v>5</v>
      </c>
    </row>
    <row r="4" spans="1:12" ht="19" customHeight="1" x14ac:dyDescent="0.2">
      <c r="A4" s="53">
        <f>kategorie!L4</f>
        <v>2</v>
      </c>
      <c r="B4" s="53" t="str">
        <f>kategorie!B4</f>
        <v>BIERSKÝ Tomáš</v>
      </c>
      <c r="C4" s="53">
        <f>kategorie!C4</f>
        <v>285307</v>
      </c>
      <c r="D4" s="54">
        <f>kategorie!D4</f>
        <v>1972</v>
      </c>
      <c r="E4" s="53" t="str">
        <f>kategorie!E4</f>
        <v>KŘP Moravskoslezského kraje</v>
      </c>
      <c r="F4" s="54" t="str">
        <f>kategorie!J4</f>
        <v>MIII</v>
      </c>
      <c r="G4" s="104">
        <v>8.045138888888889E-4</v>
      </c>
      <c r="H4" s="60"/>
      <c r="I4" s="60"/>
      <c r="J4" s="103">
        <f t="shared" si="0"/>
        <v>8.045138888888889E-4</v>
      </c>
      <c r="K4" s="51">
        <f>IF(I4="A",13,IF(J4="","",RANK(J4,J3:J15,1)))</f>
        <v>6</v>
      </c>
      <c r="L4" s="55">
        <f t="shared" ref="L4:L15" si="1">IF(K4=1,"0",K4)</f>
        <v>6</v>
      </c>
    </row>
    <row r="5" spans="1:12" ht="19" customHeight="1" x14ac:dyDescent="0.2">
      <c r="A5" s="53">
        <f>kategorie!L5</f>
        <v>3</v>
      </c>
      <c r="B5" s="53" t="str">
        <f>kategorie!B5</f>
        <v>DUDEŠEK Martin</v>
      </c>
      <c r="C5" s="53">
        <f>kategorie!C5</f>
        <v>279865</v>
      </c>
      <c r="D5" s="54">
        <f>kategorie!D5</f>
        <v>1975</v>
      </c>
      <c r="E5" s="53" t="str">
        <f>kategorie!E5</f>
        <v>KŘP Olomouckého kraje</v>
      </c>
      <c r="F5" s="54" t="str">
        <f>kategorie!J5</f>
        <v>MIII</v>
      </c>
      <c r="G5" s="104">
        <v>8.4374999999999999E-4</v>
      </c>
      <c r="H5" s="60"/>
      <c r="I5" s="60"/>
      <c r="J5" s="103">
        <f t="shared" si="0"/>
        <v>8.4374999999999999E-4</v>
      </c>
      <c r="K5" s="51">
        <f>IF(I5="A",13,IF(J5="","",RANK(J5,J3:J15,1)))</f>
        <v>8</v>
      </c>
      <c r="L5" s="55">
        <f t="shared" si="1"/>
        <v>8</v>
      </c>
    </row>
    <row r="6" spans="1:12" ht="19" customHeight="1" x14ac:dyDescent="0.2">
      <c r="A6" s="53">
        <f>kategorie!L6</f>
        <v>4</v>
      </c>
      <c r="B6" s="53" t="str">
        <f>kategorie!B6</f>
        <v>DVOŘÁK Pavel</v>
      </c>
      <c r="C6" s="53">
        <f>kategorie!C6</f>
        <v>235937</v>
      </c>
      <c r="D6" s="54">
        <f>kategorie!D6</f>
        <v>1969</v>
      </c>
      <c r="E6" s="53" t="str">
        <f>kategorie!E6</f>
        <v>KŘP hlavního m.Prahy</v>
      </c>
      <c r="F6" s="54" t="str">
        <f>kategorie!J6</f>
        <v>MIII</v>
      </c>
      <c r="G6" s="104">
        <v>6.3668981481481476E-4</v>
      </c>
      <c r="H6" s="60"/>
      <c r="I6" s="60"/>
      <c r="J6" s="103">
        <f t="shared" si="0"/>
        <v>6.3668981481481476E-4</v>
      </c>
      <c r="K6" s="51">
        <f>IF(I6="A",13,IF(J6="","",RANK(J6,J3:J15,1)))</f>
        <v>1</v>
      </c>
      <c r="L6" s="55" t="str">
        <f t="shared" si="1"/>
        <v>0</v>
      </c>
    </row>
    <row r="7" spans="1:12" ht="19" customHeight="1" x14ac:dyDescent="0.2">
      <c r="A7" s="53">
        <f>kategorie!L7</f>
        <v>5</v>
      </c>
      <c r="B7" s="53" t="str">
        <f>kategorie!B7</f>
        <v>KAŠPAR Jan</v>
      </c>
      <c r="C7" s="53">
        <f>kategorie!C7</f>
        <v>256716</v>
      </c>
      <c r="D7" s="54">
        <f>kategorie!D7</f>
        <v>1973</v>
      </c>
      <c r="E7" s="53" t="str">
        <f>kategorie!E7</f>
        <v>KŘP Jihočeského kraje</v>
      </c>
      <c r="F7" s="54" t="str">
        <f>kategorie!J7</f>
        <v>MIII</v>
      </c>
      <c r="G7" s="104">
        <v>9.2708333333333325E-4</v>
      </c>
      <c r="H7" s="60"/>
      <c r="I7" s="60"/>
      <c r="J7" s="103">
        <f t="shared" si="0"/>
        <v>9.2708333333333325E-4</v>
      </c>
      <c r="K7" s="51">
        <f>IF(I7="A",13,IF(J7="","",RANK(J7,J3:J15,1)))</f>
        <v>11</v>
      </c>
      <c r="L7" s="55">
        <f t="shared" si="1"/>
        <v>11</v>
      </c>
    </row>
    <row r="8" spans="1:12" ht="19" customHeight="1" x14ac:dyDescent="0.2">
      <c r="A8" s="53">
        <f>kategorie!L8</f>
        <v>6</v>
      </c>
      <c r="B8" s="53" t="str">
        <f>kategorie!B8</f>
        <v>KUBŮ Milan</v>
      </c>
      <c r="C8" s="53">
        <f>kategorie!C8</f>
        <v>309302</v>
      </c>
      <c r="D8" s="54">
        <f>kategorie!D8</f>
        <v>1976</v>
      </c>
      <c r="E8" s="53" t="str">
        <f>kategorie!E8</f>
        <v>KŘP Středočeského kraje</v>
      </c>
      <c r="F8" s="54" t="str">
        <f>kategorie!J8</f>
        <v>MIII</v>
      </c>
      <c r="G8" s="104">
        <v>8.5219907407407412E-4</v>
      </c>
      <c r="H8" s="60"/>
      <c r="I8" s="60"/>
      <c r="J8" s="103">
        <f t="shared" si="0"/>
        <v>8.5219907407407412E-4</v>
      </c>
      <c r="K8" s="51">
        <f>IF(I8="A",13,IF(J8="","",RANK(J8,J3:J15,1)))</f>
        <v>9</v>
      </c>
      <c r="L8" s="55">
        <f t="shared" si="1"/>
        <v>9</v>
      </c>
    </row>
    <row r="9" spans="1:12" ht="19" customHeight="1" x14ac:dyDescent="0.2">
      <c r="A9" s="53">
        <f>kategorie!L9</f>
        <v>7</v>
      </c>
      <c r="B9" s="53" t="str">
        <f>kategorie!B9</f>
        <v>MATERNA Jan</v>
      </c>
      <c r="C9" s="53">
        <f>kategorie!C9</f>
        <v>254147</v>
      </c>
      <c r="D9" s="54">
        <f>kategorie!D9</f>
        <v>1971</v>
      </c>
      <c r="E9" s="53" t="str">
        <f>kategorie!E9</f>
        <v>KŘP hlavního m.Prahy</v>
      </c>
      <c r="F9" s="54" t="str">
        <f>kategorie!J9</f>
        <v>MIII</v>
      </c>
      <c r="G9" s="104">
        <v>7.3946759259259267E-4</v>
      </c>
      <c r="H9" s="60"/>
      <c r="I9" s="60"/>
      <c r="J9" s="103">
        <f t="shared" si="0"/>
        <v>7.3946759259259267E-4</v>
      </c>
      <c r="K9" s="51">
        <f>IF(I9="A",13,IF(J9="","",RANK(J9,J3:J15,1)))</f>
        <v>2</v>
      </c>
      <c r="L9" s="55">
        <f t="shared" si="1"/>
        <v>2</v>
      </c>
    </row>
    <row r="10" spans="1:12" ht="19" customHeight="1" x14ac:dyDescent="0.2">
      <c r="A10" s="53">
        <f>kategorie!L10</f>
        <v>8</v>
      </c>
      <c r="B10" s="53" t="str">
        <f>kategorie!B10</f>
        <v>MELÍŠEK Marek</v>
      </c>
      <c r="C10" s="53">
        <f>kategorie!C10</f>
        <v>260962</v>
      </c>
      <c r="D10" s="54">
        <f>kategorie!D10</f>
        <v>1974</v>
      </c>
      <c r="E10" s="53" t="str">
        <f>kategorie!E10</f>
        <v>KŘP Plzeňského kraje</v>
      </c>
      <c r="F10" s="54" t="str">
        <f>kategorie!J10</f>
        <v>MIII</v>
      </c>
      <c r="G10" s="104">
        <v>9.4155092592592598E-4</v>
      </c>
      <c r="H10" s="60"/>
      <c r="I10" s="60"/>
      <c r="J10" s="103">
        <f t="shared" si="0"/>
        <v>9.4155092592592598E-4</v>
      </c>
      <c r="K10" s="51">
        <f>IF(I10="A",13,IF(J10="","",RANK(J10,J3:J15,1)))</f>
        <v>12</v>
      </c>
      <c r="L10" s="55">
        <f t="shared" si="1"/>
        <v>12</v>
      </c>
    </row>
    <row r="11" spans="1:12" ht="19" customHeight="1" x14ac:dyDescent="0.2">
      <c r="A11" s="53">
        <f>kategorie!L11</f>
        <v>9</v>
      </c>
      <c r="B11" s="53" t="str">
        <f>kategorie!B11</f>
        <v>MRÁZEK Petr</v>
      </c>
      <c r="C11" s="53">
        <f>kategorie!C11</f>
        <v>253302</v>
      </c>
      <c r="D11" s="54">
        <f>kategorie!D11</f>
        <v>1973</v>
      </c>
      <c r="E11" s="53" t="str">
        <f>kategorie!E11</f>
        <v>KŘP Středočeského kraje</v>
      </c>
      <c r="F11" s="54" t="str">
        <f>kategorie!J11</f>
        <v>MIII</v>
      </c>
      <c r="G11" s="104">
        <v>7.7245370370370369E-4</v>
      </c>
      <c r="H11" s="60"/>
      <c r="I11" s="60"/>
      <c r="J11" s="103">
        <f t="shared" si="0"/>
        <v>7.7245370370370369E-4</v>
      </c>
      <c r="K11" s="51">
        <f>IF(I11="A",13,IF(J11="","",RANK(J11,J3:J15,1)))</f>
        <v>3</v>
      </c>
      <c r="L11" s="55">
        <f t="shared" si="1"/>
        <v>3</v>
      </c>
    </row>
    <row r="12" spans="1:12" ht="19" customHeight="1" x14ac:dyDescent="0.2">
      <c r="A12" s="53">
        <f>kategorie!L12</f>
        <v>10</v>
      </c>
      <c r="B12" s="53" t="str">
        <f>kategorie!B12</f>
        <v>STRNAD Pavel</v>
      </c>
      <c r="C12" s="53">
        <f>kategorie!C12</f>
        <v>256367</v>
      </c>
      <c r="D12" s="54">
        <f>kategorie!D12</f>
        <v>1969</v>
      </c>
      <c r="E12" s="53" t="str">
        <f>kategorie!E12</f>
        <v>KŘP Jihočeského kraje</v>
      </c>
      <c r="F12" s="54" t="str">
        <f>kategorie!J12</f>
        <v>MIII</v>
      </c>
      <c r="G12" s="104">
        <v>9.7754629629629624E-4</v>
      </c>
      <c r="H12" s="60"/>
      <c r="I12" s="60"/>
      <c r="J12" s="103">
        <f t="shared" si="0"/>
        <v>9.7754629629629624E-4</v>
      </c>
      <c r="K12" s="51">
        <f>IF(I12="A",13,IF(J12="","",RANK(J12,J3:J15,1)))</f>
        <v>13</v>
      </c>
      <c r="L12" s="55">
        <f t="shared" si="1"/>
        <v>13</v>
      </c>
    </row>
    <row r="13" spans="1:12" ht="19" customHeight="1" x14ac:dyDescent="0.2">
      <c r="A13" s="53">
        <f>kategorie!L13</f>
        <v>11</v>
      </c>
      <c r="B13" s="53" t="str">
        <f>kategorie!B13</f>
        <v>TICHÁČEK Jan</v>
      </c>
      <c r="C13" s="53">
        <f>kategorie!C13</f>
        <v>267339</v>
      </c>
      <c r="D13" s="54">
        <f>kategorie!D13</f>
        <v>1974</v>
      </c>
      <c r="E13" s="53" t="str">
        <f>kategorie!E13</f>
        <v>KŘP Ústeckého kraje</v>
      </c>
      <c r="F13" s="54" t="str">
        <f>kategorie!J13</f>
        <v>MIII</v>
      </c>
      <c r="G13" s="104">
        <v>8.1817129629629633E-4</v>
      </c>
      <c r="H13" s="60"/>
      <c r="I13" s="60"/>
      <c r="J13" s="103">
        <f t="shared" si="0"/>
        <v>8.1817129629629633E-4</v>
      </c>
      <c r="K13" s="51">
        <f>IF(I13="A",13,IF(J13="","",RANK(J13,J3:J15,1)))</f>
        <v>7</v>
      </c>
      <c r="L13" s="55">
        <f t="shared" si="1"/>
        <v>7</v>
      </c>
    </row>
    <row r="14" spans="1:12" ht="19" customHeight="1" x14ac:dyDescent="0.2">
      <c r="A14" s="53">
        <f>kategorie!L14</f>
        <v>12</v>
      </c>
      <c r="B14" s="53" t="str">
        <f>kategorie!B14</f>
        <v>URBAN Tomáš</v>
      </c>
      <c r="C14" s="53">
        <f>kategorie!C14</f>
        <v>304098</v>
      </c>
      <c r="D14" s="54">
        <f>kategorie!D14</f>
        <v>1974</v>
      </c>
      <c r="E14" s="53" t="str">
        <f>kategorie!E14</f>
        <v>KŘP Jihomoravského kraje</v>
      </c>
      <c r="F14" s="54" t="str">
        <f>kategorie!J14</f>
        <v>MIII</v>
      </c>
      <c r="G14" s="104">
        <v>8.9571759259259259E-4</v>
      </c>
      <c r="H14" s="60"/>
      <c r="I14" s="60"/>
      <c r="J14" s="103">
        <f t="shared" si="0"/>
        <v>8.9571759259259259E-4</v>
      </c>
      <c r="K14" s="51">
        <f>IF(I14="A",13,IF(J14="","",RANK(J14,J3:J15,1)))</f>
        <v>10</v>
      </c>
      <c r="L14" s="55">
        <f t="shared" si="1"/>
        <v>10</v>
      </c>
    </row>
    <row r="15" spans="1:12" ht="19" customHeight="1" x14ac:dyDescent="0.2">
      <c r="A15" s="53">
        <f>kategorie!L15</f>
        <v>13</v>
      </c>
      <c r="B15" s="53" t="str">
        <f>kategorie!B15</f>
        <v>ŽIŽKA Ondřej</v>
      </c>
      <c r="C15" s="53">
        <f>kategorie!C15</f>
        <v>276282</v>
      </c>
      <c r="D15" s="54">
        <f>kategorie!D15</f>
        <v>1974</v>
      </c>
      <c r="E15" s="53" t="str">
        <f>kategorie!E15</f>
        <v>Útvar policejního vzdělávání a sl.př.</v>
      </c>
      <c r="F15" s="54" t="str">
        <f>kategorie!J15</f>
        <v>MIII</v>
      </c>
      <c r="G15" s="104">
        <v>7.7777777777777784E-4</v>
      </c>
      <c r="H15" s="60"/>
      <c r="I15" s="60"/>
      <c r="J15" s="103">
        <f t="shared" si="0"/>
        <v>7.7777777777777784E-4</v>
      </c>
      <c r="K15" s="51">
        <f>IF(I15="A",13,IF(J15="","",RANK(J15,J3:J15,1)))</f>
        <v>4</v>
      </c>
      <c r="L15" s="55">
        <f t="shared" si="1"/>
        <v>4</v>
      </c>
    </row>
    <row r="18" spans="1:14" s="47" customFormat="1" ht="19" x14ac:dyDescent="0.3">
      <c r="A18" s="47" t="s">
        <v>162</v>
      </c>
      <c r="D18" s="48"/>
      <c r="F18" s="48"/>
      <c r="G18" s="105"/>
      <c r="H18" s="59"/>
      <c r="I18" s="59"/>
      <c r="J18" s="105"/>
      <c r="K18" s="49"/>
      <c r="L18" s="50"/>
    </row>
    <row r="19" spans="1:14" s="66" customFormat="1" ht="32" x14ac:dyDescent="0.2">
      <c r="A19" s="62" t="s">
        <v>157</v>
      </c>
      <c r="B19" s="62" t="s">
        <v>43</v>
      </c>
      <c r="C19" s="62" t="s">
        <v>41</v>
      </c>
      <c r="D19" s="63" t="s">
        <v>44</v>
      </c>
      <c r="E19" s="62" t="s">
        <v>45</v>
      </c>
      <c r="F19" s="63" t="s">
        <v>0</v>
      </c>
      <c r="G19" s="106" t="s">
        <v>155</v>
      </c>
      <c r="H19" s="64" t="s">
        <v>169</v>
      </c>
      <c r="I19" s="64" t="s">
        <v>170</v>
      </c>
      <c r="J19" s="106" t="s">
        <v>158</v>
      </c>
      <c r="K19" s="62" t="s">
        <v>154</v>
      </c>
      <c r="L19" s="65" t="s">
        <v>153</v>
      </c>
    </row>
    <row r="20" spans="1:14" s="115" customFormat="1" ht="19" customHeight="1" x14ac:dyDescent="0.2">
      <c r="A20" s="108">
        <f>kategorie!L19</f>
        <v>14</v>
      </c>
      <c r="B20" s="108" t="str">
        <f>kategorie!B19</f>
        <v>BERÁNEK Ladislav</v>
      </c>
      <c r="C20" s="108">
        <f>kategorie!C19</f>
        <v>320162</v>
      </c>
      <c r="D20" s="109">
        <f>kategorie!D19</f>
        <v>1982</v>
      </c>
      <c r="E20" s="108" t="str">
        <f>kategorie!E19</f>
        <v>KŘP Plzeňského kraje</v>
      </c>
      <c r="F20" s="109" t="str">
        <f>kategorie!J19</f>
        <v>MII</v>
      </c>
      <c r="G20" s="110"/>
      <c r="H20" s="116"/>
      <c r="I20" s="111" t="s">
        <v>168</v>
      </c>
      <c r="J20" s="112" t="str">
        <f>IF(G20="","",IF(H20="A",G20+G20/2,G20))</f>
        <v/>
      </c>
      <c r="K20" s="113">
        <f>IF(I20="A",13,IF(J20="","",RANK(J20,J20:J32,1)))</f>
        <v>13</v>
      </c>
      <c r="L20" s="114">
        <f t="shared" ref="L20:L32" si="2">IF(K20=1,"0",K20)</f>
        <v>13</v>
      </c>
      <c r="N20" s="117"/>
    </row>
    <row r="21" spans="1:14" ht="19" customHeight="1" x14ac:dyDescent="0.2">
      <c r="A21" s="53">
        <f>kategorie!L20</f>
        <v>15</v>
      </c>
      <c r="B21" s="53" t="str">
        <f>kategorie!B20</f>
        <v>BRANNÝ Michal</v>
      </c>
      <c r="C21" s="53">
        <f>kategorie!C20</f>
        <v>322682</v>
      </c>
      <c r="D21" s="54">
        <f>kategorie!D20</f>
        <v>1986</v>
      </c>
      <c r="E21" s="53" t="str">
        <f>kategorie!E20</f>
        <v>KŘP Moravskoslezského kraje</v>
      </c>
      <c r="F21" s="54" t="str">
        <f>kategorie!J20</f>
        <v>MII</v>
      </c>
      <c r="G21" s="104">
        <v>6.9641203703703694E-4</v>
      </c>
      <c r="H21" s="60"/>
      <c r="I21" s="60"/>
      <c r="J21" s="103">
        <f t="shared" ref="J21:J32" si="3">IF(G21="","",IF(H21="A",G21+G21/2,G21))</f>
        <v>6.9641203703703694E-4</v>
      </c>
      <c r="K21" s="51">
        <f>IF(I21="A",13,IF(J21="","",RANK(J21,J20:J32,1)))</f>
        <v>6</v>
      </c>
      <c r="L21" s="55">
        <f t="shared" si="2"/>
        <v>6</v>
      </c>
    </row>
    <row r="22" spans="1:14" ht="19" customHeight="1" x14ac:dyDescent="0.2">
      <c r="A22" s="53">
        <f>kategorie!L21</f>
        <v>16</v>
      </c>
      <c r="B22" s="53" t="str">
        <f>kategorie!B21</f>
        <v>DOLANA Petr</v>
      </c>
      <c r="C22" s="53">
        <f>kategorie!C21</f>
        <v>282376</v>
      </c>
      <c r="D22" s="54">
        <f>kategorie!D21</f>
        <v>1978</v>
      </c>
      <c r="E22" s="53" t="str">
        <f>kategorie!E21</f>
        <v>KŘP hlavního m.Prahy</v>
      </c>
      <c r="F22" s="54" t="str">
        <f>kategorie!J21</f>
        <v>MII</v>
      </c>
      <c r="G22" s="104">
        <v>6.6921296296296303E-4</v>
      </c>
      <c r="H22" s="60"/>
      <c r="I22" s="60"/>
      <c r="J22" s="103">
        <f t="shared" si="3"/>
        <v>6.6921296296296303E-4</v>
      </c>
      <c r="K22" s="51">
        <f>IF(I22="A",13,IF(J22="","",RANK(J22,J20:J32,1)))</f>
        <v>4</v>
      </c>
      <c r="L22" s="55">
        <f t="shared" si="2"/>
        <v>4</v>
      </c>
    </row>
    <row r="23" spans="1:14" ht="19" customHeight="1" x14ac:dyDescent="0.2">
      <c r="A23" s="53">
        <f>kategorie!L22</f>
        <v>17</v>
      </c>
      <c r="B23" s="53" t="str">
        <f>kategorie!B22</f>
        <v>DRÁBIK Pavel</v>
      </c>
      <c r="C23" s="53">
        <f>kategorie!C22</f>
        <v>323779</v>
      </c>
      <c r="D23" s="54">
        <f>kategorie!D22</f>
        <v>1986</v>
      </c>
      <c r="E23" s="53" t="str">
        <f>kategorie!E22</f>
        <v>KŘP Středočeského kraje</v>
      </c>
      <c r="F23" s="54" t="str">
        <f>kategorie!J22</f>
        <v>MII</v>
      </c>
      <c r="G23" s="104">
        <v>6.5358796296296291E-4</v>
      </c>
      <c r="H23" s="60"/>
      <c r="I23" s="60"/>
      <c r="J23" s="103">
        <f t="shared" si="3"/>
        <v>6.5358796296296291E-4</v>
      </c>
      <c r="K23" s="51">
        <f>IF(I23="A",13,IF(J23="","",RANK(J23,J20:J32,1)))</f>
        <v>1</v>
      </c>
      <c r="L23" s="55" t="str">
        <f t="shared" si="2"/>
        <v>0</v>
      </c>
    </row>
    <row r="24" spans="1:14" ht="19" customHeight="1" x14ac:dyDescent="0.2">
      <c r="A24" s="53">
        <f>kategorie!L23</f>
        <v>18</v>
      </c>
      <c r="B24" s="53" t="str">
        <f>kategorie!B23</f>
        <v>KOUDELKA Václav</v>
      </c>
      <c r="C24" s="53">
        <f>kategorie!C23</f>
        <v>283213</v>
      </c>
      <c r="D24" s="54">
        <f>kategorie!D23</f>
        <v>1978</v>
      </c>
      <c r="E24" s="53" t="str">
        <f>kategorie!E23</f>
        <v>KŘP Královéhradeckého kraje</v>
      </c>
      <c r="F24" s="54" t="str">
        <f>kategorie!J23</f>
        <v>MII</v>
      </c>
      <c r="G24" s="104">
        <v>7.0474537037037033E-4</v>
      </c>
      <c r="H24" s="60"/>
      <c r="I24" s="60"/>
      <c r="J24" s="103">
        <f t="shared" si="3"/>
        <v>7.0474537037037033E-4</v>
      </c>
      <c r="K24" s="51">
        <f>IF(I24="A",13,IF(J24="","",RANK(J24,J20:J32,1)))</f>
        <v>8</v>
      </c>
      <c r="L24" s="55">
        <f t="shared" si="2"/>
        <v>8</v>
      </c>
    </row>
    <row r="25" spans="1:14" s="115" customFormat="1" ht="19" customHeight="1" x14ac:dyDescent="0.2">
      <c r="A25" s="108">
        <f>kategorie!L24</f>
        <v>19</v>
      </c>
      <c r="B25" s="108" t="str">
        <f>kategorie!B24</f>
        <v>MENDL Petr</v>
      </c>
      <c r="C25" s="108">
        <f>kategorie!C24</f>
        <v>317757</v>
      </c>
      <c r="D25" s="109">
        <f>kategorie!D24</f>
        <v>1985</v>
      </c>
      <c r="E25" s="108" t="str">
        <f>kategorie!E24</f>
        <v>KŘP Ústeckého kraje</v>
      </c>
      <c r="F25" s="109" t="str">
        <f>kategorie!J24</f>
        <v>MII</v>
      </c>
      <c r="G25" s="110"/>
      <c r="H25" s="111"/>
      <c r="I25" s="111" t="s">
        <v>168</v>
      </c>
      <c r="J25" s="112" t="str">
        <f t="shared" si="3"/>
        <v/>
      </c>
      <c r="K25" s="113">
        <f>IF(I25="A",13,IF(J25="","",RANK(J25,J20:J32,1)))</f>
        <v>13</v>
      </c>
      <c r="L25" s="114">
        <f t="shared" si="2"/>
        <v>13</v>
      </c>
    </row>
    <row r="26" spans="1:14" ht="19" customHeight="1" x14ac:dyDescent="0.2">
      <c r="A26" s="53">
        <f>kategorie!L25</f>
        <v>20</v>
      </c>
      <c r="B26" s="53" t="str">
        <f>kategorie!B25</f>
        <v>NEČAS Petr</v>
      </c>
      <c r="C26" s="53">
        <f>kategorie!C25</f>
        <v>321201</v>
      </c>
      <c r="D26" s="54">
        <f>kategorie!D25</f>
        <v>1984</v>
      </c>
      <c r="E26" s="53" t="str">
        <f>kategorie!E25</f>
        <v>KŘP Jihočeského kraje</v>
      </c>
      <c r="F26" s="54" t="str">
        <f>kategorie!J25</f>
        <v>MII</v>
      </c>
      <c r="G26" s="104">
        <v>7.7465277777777775E-4</v>
      </c>
      <c r="H26" s="60"/>
      <c r="I26" s="60"/>
      <c r="J26" s="103">
        <f t="shared" si="3"/>
        <v>7.7465277777777775E-4</v>
      </c>
      <c r="K26" s="51">
        <f>IF(I26="A",13,IF(J26="","",RANK(J26,J20:J32,1)))</f>
        <v>10</v>
      </c>
      <c r="L26" s="55">
        <f t="shared" si="2"/>
        <v>10</v>
      </c>
    </row>
    <row r="27" spans="1:14" ht="19" customHeight="1" x14ac:dyDescent="0.2">
      <c r="A27" s="53">
        <f>kategorie!L26</f>
        <v>21</v>
      </c>
      <c r="B27" s="53" t="str">
        <f>kategorie!B26</f>
        <v>Pokorný Čestmír</v>
      </c>
      <c r="C27" s="53">
        <f>kategorie!C26</f>
        <v>319568</v>
      </c>
      <c r="D27" s="54">
        <f>kategorie!D26</f>
        <v>1980</v>
      </c>
      <c r="E27" s="53" t="str">
        <f>kategorie!E26</f>
        <v>KŘP Středočeského kraje</v>
      </c>
      <c r="F27" s="54" t="str">
        <f>kategorie!J26</f>
        <v>MII</v>
      </c>
      <c r="G27" s="104">
        <v>6.9999999999999999E-4</v>
      </c>
      <c r="H27" s="60"/>
      <c r="I27" s="60"/>
      <c r="J27" s="103">
        <f t="shared" si="3"/>
        <v>6.9999999999999999E-4</v>
      </c>
      <c r="K27" s="51">
        <f>IF(I27="A",13,IF(J27="","",RANK(J27,J20:J32,1)))</f>
        <v>7</v>
      </c>
      <c r="L27" s="55">
        <f t="shared" si="2"/>
        <v>7</v>
      </c>
    </row>
    <row r="28" spans="1:14" ht="19" customHeight="1" x14ac:dyDescent="0.2">
      <c r="A28" s="53">
        <f>kategorie!L27</f>
        <v>22</v>
      </c>
      <c r="B28" s="53" t="str">
        <f>kategorie!B27</f>
        <v>SMETANA Lukáš</v>
      </c>
      <c r="C28" s="53">
        <f>kategorie!C27</f>
        <v>313210</v>
      </c>
      <c r="D28" s="54">
        <f>kategorie!D27</f>
        <v>1980</v>
      </c>
      <c r="E28" s="53" t="str">
        <f>kategorie!E27</f>
        <v>KŘP Jihomoravského kraje</v>
      </c>
      <c r="F28" s="54" t="str">
        <f>kategorie!J27</f>
        <v>MII</v>
      </c>
      <c r="G28" s="104">
        <v>8.1111111111111108E-4</v>
      </c>
      <c r="H28" s="60"/>
      <c r="I28" s="60"/>
      <c r="J28" s="103">
        <f t="shared" si="3"/>
        <v>8.1111111111111108E-4</v>
      </c>
      <c r="K28" s="51">
        <f>IF(I28="A",13,IF(J28="","",RANK(J28,J20:J32,1)))</f>
        <v>11</v>
      </c>
      <c r="L28" s="55">
        <f t="shared" si="2"/>
        <v>11</v>
      </c>
    </row>
    <row r="29" spans="1:14" ht="19" customHeight="1" x14ac:dyDescent="0.2">
      <c r="A29" s="53">
        <f>kategorie!L28</f>
        <v>23</v>
      </c>
      <c r="B29" s="53" t="str">
        <f>kategorie!B28</f>
        <v>STACH Vladislav</v>
      </c>
      <c r="C29" s="53">
        <f>kategorie!C28</f>
        <v>324642</v>
      </c>
      <c r="D29" s="54">
        <f>kategorie!D28</f>
        <v>1982</v>
      </c>
      <c r="E29" s="53" t="str">
        <f>kategorie!E28</f>
        <v>KŘP Plzeňského kraje</v>
      </c>
      <c r="F29" s="54" t="str">
        <f>kategorie!J28</f>
        <v>MII</v>
      </c>
      <c r="G29" s="104">
        <v>6.6226851851851852E-4</v>
      </c>
      <c r="H29" s="60"/>
      <c r="I29" s="60"/>
      <c r="J29" s="103">
        <f t="shared" si="3"/>
        <v>6.6226851851851852E-4</v>
      </c>
      <c r="K29" s="51">
        <f>IF(I29="A",13,IF(J29="","",RANK(J29,J20:J32,1)))</f>
        <v>3</v>
      </c>
      <c r="L29" s="55">
        <f t="shared" si="2"/>
        <v>3</v>
      </c>
    </row>
    <row r="30" spans="1:14" ht="19" customHeight="1" x14ac:dyDescent="0.2">
      <c r="A30" s="53">
        <f>kategorie!L29</f>
        <v>24</v>
      </c>
      <c r="B30" s="53" t="str">
        <f>kategorie!B29</f>
        <v>STŘESKA Jan</v>
      </c>
      <c r="C30" s="53">
        <f>kategorie!C29</f>
        <v>321244</v>
      </c>
      <c r="D30" s="54">
        <f>kategorie!D29</f>
        <v>1982</v>
      </c>
      <c r="E30" s="53" t="str">
        <f>kategorie!E29</f>
        <v>KŘP Středočeského kraje</v>
      </c>
      <c r="F30" s="54" t="str">
        <f>kategorie!J29</f>
        <v>MII</v>
      </c>
      <c r="G30" s="104">
        <v>6.5763888888888892E-4</v>
      </c>
      <c r="H30" s="60"/>
      <c r="I30" s="60"/>
      <c r="J30" s="103">
        <f t="shared" si="3"/>
        <v>6.5763888888888892E-4</v>
      </c>
      <c r="K30" s="51">
        <f>IF(I30="A",13,IF(J30="","",RANK(J30,J20:J32,1)))</f>
        <v>2</v>
      </c>
      <c r="L30" s="55">
        <f t="shared" si="2"/>
        <v>2</v>
      </c>
    </row>
    <row r="31" spans="1:14" ht="19" customHeight="1" x14ac:dyDescent="0.2">
      <c r="A31" s="53">
        <f>kategorie!L30</f>
        <v>25</v>
      </c>
      <c r="B31" s="53" t="str">
        <f>kategorie!B30</f>
        <v>SUNKOVSKÝ David</v>
      </c>
      <c r="C31" s="53">
        <f>kategorie!C30</f>
        <v>315649</v>
      </c>
      <c r="D31" s="54">
        <f>kategorie!D30</f>
        <v>1986</v>
      </c>
      <c r="E31" s="53" t="str">
        <f>kategorie!E30</f>
        <v>KŘP Ústeckého kraje</v>
      </c>
      <c r="F31" s="54" t="str">
        <f>kategorie!J30</f>
        <v>MII</v>
      </c>
      <c r="G31" s="104">
        <v>6.8460648148148146E-4</v>
      </c>
      <c r="H31" s="60"/>
      <c r="I31" s="60"/>
      <c r="J31" s="103">
        <f t="shared" si="3"/>
        <v>6.8460648148148146E-4</v>
      </c>
      <c r="K31" s="51">
        <f>IF(I31="A",13,IF(J31="","",RANK(J31,J20:J32,1)))</f>
        <v>5</v>
      </c>
      <c r="L31" s="55">
        <f t="shared" si="2"/>
        <v>5</v>
      </c>
    </row>
    <row r="32" spans="1:14" ht="19" customHeight="1" x14ac:dyDescent="0.2">
      <c r="A32" s="53">
        <f>kategorie!L31</f>
        <v>26</v>
      </c>
      <c r="B32" s="53" t="str">
        <f>kategorie!B31</f>
        <v>ŠTĚPÁN Karel</v>
      </c>
      <c r="C32" s="53">
        <f>kategorie!C31</f>
        <v>326238</v>
      </c>
      <c r="D32" s="54">
        <f>kategorie!D31</f>
        <v>1984</v>
      </c>
      <c r="E32" s="53" t="str">
        <f>kategorie!E31</f>
        <v>KŘP Olomouckého kraje</v>
      </c>
      <c r="F32" s="54" t="str">
        <f>kategorie!J31</f>
        <v>MII</v>
      </c>
      <c r="G32" s="104">
        <v>7.2418981481481477E-4</v>
      </c>
      <c r="H32" s="60"/>
      <c r="I32" s="60"/>
      <c r="J32" s="103">
        <f t="shared" si="3"/>
        <v>7.2418981481481477E-4</v>
      </c>
      <c r="K32" s="51">
        <f>IF(I32="A",13,IF(J32="","",RANK(J32,J20:J32,1)))</f>
        <v>9</v>
      </c>
      <c r="L32" s="55">
        <f t="shared" si="2"/>
        <v>9</v>
      </c>
    </row>
    <row r="35" spans="1:12" s="47" customFormat="1" ht="19" x14ac:dyDescent="0.3">
      <c r="A35" s="47" t="s">
        <v>162</v>
      </c>
      <c r="D35" s="48"/>
      <c r="F35" s="48"/>
      <c r="G35" s="105"/>
      <c r="H35" s="59"/>
      <c r="I35" s="59"/>
      <c r="J35" s="105"/>
      <c r="K35" s="49"/>
      <c r="L35" s="50"/>
    </row>
    <row r="36" spans="1:12" s="66" customFormat="1" ht="32" x14ac:dyDescent="0.2">
      <c r="A36" s="62" t="s">
        <v>157</v>
      </c>
      <c r="B36" s="62" t="s">
        <v>43</v>
      </c>
      <c r="C36" s="62" t="s">
        <v>41</v>
      </c>
      <c r="D36" s="63" t="s">
        <v>44</v>
      </c>
      <c r="E36" s="62" t="s">
        <v>45</v>
      </c>
      <c r="F36" s="63" t="s">
        <v>0</v>
      </c>
      <c r="G36" s="106" t="s">
        <v>155</v>
      </c>
      <c r="H36" s="64" t="s">
        <v>169</v>
      </c>
      <c r="I36" s="64" t="s">
        <v>170</v>
      </c>
      <c r="J36" s="106" t="s">
        <v>158</v>
      </c>
      <c r="K36" s="62" t="s">
        <v>154</v>
      </c>
      <c r="L36" s="65" t="s">
        <v>153</v>
      </c>
    </row>
    <row r="37" spans="1:12" s="115" customFormat="1" ht="19" customHeight="1" x14ac:dyDescent="0.2">
      <c r="A37" s="108">
        <f>kategorie!L35</f>
        <v>27</v>
      </c>
      <c r="B37" s="108" t="str">
        <f>kategorie!B35</f>
        <v>BRZOBOHATÝ Jan</v>
      </c>
      <c r="C37" s="108">
        <f>kategorie!C35</f>
        <v>319993</v>
      </c>
      <c r="D37" s="109">
        <f>kategorie!D35</f>
        <v>1987</v>
      </c>
      <c r="E37" s="108" t="str">
        <f>kategorie!E35</f>
        <v>KŘP Jihomoravského kraje</v>
      </c>
      <c r="F37" s="109" t="str">
        <f>kategorie!J35</f>
        <v>MI</v>
      </c>
      <c r="G37" s="110"/>
      <c r="H37" s="111"/>
      <c r="I37" s="111" t="s">
        <v>168</v>
      </c>
      <c r="J37" s="112" t="str">
        <f t="shared" ref="J37:J48" si="4">IF(G37="","",IF(H37="A",G37+G37/2,G37))</f>
        <v/>
      </c>
      <c r="K37" s="113">
        <f>IF(I37="A",12,IF(J37="","",RANK(J37,J37:J48,1)))</f>
        <v>12</v>
      </c>
      <c r="L37" s="114">
        <f t="shared" ref="L37:L48" si="5">IF(K37=1,"0",K37)</f>
        <v>12</v>
      </c>
    </row>
    <row r="38" spans="1:12" ht="19" customHeight="1" x14ac:dyDescent="0.2">
      <c r="A38" s="53">
        <f>kategorie!L36</f>
        <v>28</v>
      </c>
      <c r="B38" s="53" t="str">
        <f>kategorie!B36</f>
        <v>HOVORKA Martin</v>
      </c>
      <c r="C38" s="53">
        <f>kategorie!C36</f>
        <v>327898</v>
      </c>
      <c r="D38" s="54">
        <f>kategorie!D36</f>
        <v>1994</v>
      </c>
      <c r="E38" s="53" t="str">
        <f>kategorie!E36</f>
        <v>KŘP Ústeckého kraje</v>
      </c>
      <c r="F38" s="54" t="str">
        <f>kategorie!J36</f>
        <v>MI</v>
      </c>
      <c r="G38" s="104">
        <v>7.4606481481481485E-4</v>
      </c>
      <c r="H38" s="60"/>
      <c r="I38" s="60"/>
      <c r="J38" s="103">
        <f t="shared" si="4"/>
        <v>7.4606481481481485E-4</v>
      </c>
      <c r="K38" s="51">
        <f>IF(I38="A",13,IF(J38="","",RANK(J38,J37:J48,1)))</f>
        <v>3</v>
      </c>
      <c r="L38" s="55">
        <f t="shared" si="5"/>
        <v>3</v>
      </c>
    </row>
    <row r="39" spans="1:12" ht="19" customHeight="1" x14ac:dyDescent="0.2">
      <c r="A39" s="53">
        <f>kategorie!L37</f>
        <v>29</v>
      </c>
      <c r="B39" s="53" t="str">
        <f>kategorie!B37</f>
        <v>HRDINA Pavel</v>
      </c>
      <c r="C39" s="53">
        <f>kategorie!C37</f>
        <v>320576</v>
      </c>
      <c r="D39" s="54">
        <f>kategorie!D37</f>
        <v>1988</v>
      </c>
      <c r="E39" s="53" t="str">
        <f>kategorie!E37</f>
        <v>KŘP Královéhradeckého kraje</v>
      </c>
      <c r="F39" s="54" t="str">
        <f>kategorie!J37</f>
        <v>MI</v>
      </c>
      <c r="G39" s="104">
        <v>7.7465277777777775E-4</v>
      </c>
      <c r="H39" s="60"/>
      <c r="I39" s="60"/>
      <c r="J39" s="103">
        <f t="shared" si="4"/>
        <v>7.7465277777777775E-4</v>
      </c>
      <c r="K39" s="51">
        <f>IF(I39="A",13,IF(J39="","",RANK(J39,J37:J48,1)))</f>
        <v>6</v>
      </c>
      <c r="L39" s="55">
        <f t="shared" si="5"/>
        <v>6</v>
      </c>
    </row>
    <row r="40" spans="1:12" ht="19" customHeight="1" x14ac:dyDescent="0.2">
      <c r="A40" s="53">
        <f>kategorie!L38</f>
        <v>30</v>
      </c>
      <c r="B40" s="53" t="str">
        <f>kategorie!B38</f>
        <v>JANEČEK Ondřej</v>
      </c>
      <c r="C40" s="53">
        <f>kategorie!C38</f>
        <v>326782</v>
      </c>
      <c r="D40" s="54">
        <f>kategorie!D38</f>
        <v>1990</v>
      </c>
      <c r="E40" s="53" t="str">
        <f>kategorie!E38</f>
        <v>KŘP Plzeňského kraje</v>
      </c>
      <c r="F40" s="54" t="str">
        <f>kategorie!J38</f>
        <v>MI</v>
      </c>
      <c r="G40" s="104">
        <v>6.8449074074074072E-4</v>
      </c>
      <c r="H40" s="60"/>
      <c r="I40" s="60"/>
      <c r="J40" s="103">
        <f t="shared" si="4"/>
        <v>6.8449074074074072E-4</v>
      </c>
      <c r="K40" s="51">
        <f>IF(I40="A",13,IF(J40="","",RANK(J40,J37:J48,1)))</f>
        <v>1</v>
      </c>
      <c r="L40" s="55" t="str">
        <f t="shared" si="5"/>
        <v>0</v>
      </c>
    </row>
    <row r="41" spans="1:12" ht="19" customHeight="1" x14ac:dyDescent="0.2">
      <c r="A41" s="53">
        <f>kategorie!L39</f>
        <v>31</v>
      </c>
      <c r="B41" s="53" t="str">
        <f>kategorie!B39</f>
        <v>PETROŠ René</v>
      </c>
      <c r="C41" s="53">
        <f>kategorie!C39</f>
        <v>327088</v>
      </c>
      <c r="D41" s="54">
        <f>kategorie!D39</f>
        <v>1992</v>
      </c>
      <c r="E41" s="53" t="str">
        <f>kategorie!E39</f>
        <v>KŘP Moravskoslezského kraje</v>
      </c>
      <c r="F41" s="54" t="str">
        <f>kategorie!J39</f>
        <v>MI</v>
      </c>
      <c r="G41" s="104">
        <v>8.7777777777777778E-4</v>
      </c>
      <c r="H41" s="60"/>
      <c r="I41" s="60"/>
      <c r="J41" s="103">
        <f t="shared" si="4"/>
        <v>8.7777777777777778E-4</v>
      </c>
      <c r="K41" s="51">
        <f>IF(I41="A",13,IF(J41="","",RANK(J41,J37:J48,1)))</f>
        <v>9</v>
      </c>
      <c r="L41" s="55">
        <f t="shared" si="5"/>
        <v>9</v>
      </c>
    </row>
    <row r="42" spans="1:12" ht="19" customHeight="1" x14ac:dyDescent="0.2">
      <c r="A42" s="53">
        <f>kategorie!L40</f>
        <v>32</v>
      </c>
      <c r="B42" s="53" t="str">
        <f>kategorie!B40</f>
        <v>MICHALÍK Lukáš</v>
      </c>
      <c r="C42" s="53">
        <f>kategorie!C40</f>
        <v>326560</v>
      </c>
      <c r="D42" s="54">
        <f>kategorie!D40</f>
        <v>1989</v>
      </c>
      <c r="E42" s="53" t="str">
        <f>kategorie!E40</f>
        <v>KŘP Jihočeského kraje</v>
      </c>
      <c r="F42" s="54" t="str">
        <f>kategorie!J40</f>
        <v>MI</v>
      </c>
      <c r="G42" s="104">
        <v>8.9131944444444447E-4</v>
      </c>
      <c r="H42" s="60"/>
      <c r="I42" s="60"/>
      <c r="J42" s="103">
        <f t="shared" si="4"/>
        <v>8.9131944444444447E-4</v>
      </c>
      <c r="K42" s="51">
        <f>IF(I42="A",13,IF(J42="","",RANK(J42,J37:J48,1)))</f>
        <v>10</v>
      </c>
      <c r="L42" s="55">
        <f t="shared" si="5"/>
        <v>10</v>
      </c>
    </row>
    <row r="43" spans="1:12" ht="19" customHeight="1" x14ac:dyDescent="0.2">
      <c r="A43" s="53">
        <f>kategorie!L41</f>
        <v>33</v>
      </c>
      <c r="B43" s="53" t="str">
        <f>kategorie!B41</f>
        <v>NĚMEC Tomáš</v>
      </c>
      <c r="C43" s="53">
        <f>kategorie!C41</f>
        <v>319228</v>
      </c>
      <c r="D43" s="54">
        <f>kategorie!D41</f>
        <v>1987</v>
      </c>
      <c r="E43" s="53" t="str">
        <f>kategorie!E41</f>
        <v>KŘP Olomouckého kraje</v>
      </c>
      <c r="F43" s="54" t="str">
        <f>kategorie!J41</f>
        <v>MI</v>
      </c>
      <c r="G43" s="104">
        <v>8.5833333333333334E-4</v>
      </c>
      <c r="H43" s="60"/>
      <c r="I43" s="60"/>
      <c r="J43" s="103">
        <f t="shared" si="4"/>
        <v>8.5833333333333334E-4</v>
      </c>
      <c r="K43" s="51">
        <f>IF(I43="A",13,IF(J43="","",RANK(J43,J37:J48,1)))</f>
        <v>8</v>
      </c>
      <c r="L43" s="55">
        <f t="shared" si="5"/>
        <v>8</v>
      </c>
    </row>
    <row r="44" spans="1:12" ht="19" customHeight="1" x14ac:dyDescent="0.2">
      <c r="A44" s="53">
        <f>kategorie!L42</f>
        <v>34</v>
      </c>
      <c r="B44" s="53" t="str">
        <f>kategorie!B42</f>
        <v>NEUBERGER Marcel</v>
      </c>
      <c r="C44" s="53">
        <f>kategorie!C42</f>
        <v>325219</v>
      </c>
      <c r="D44" s="54">
        <f>kategorie!D42</f>
        <v>1990</v>
      </c>
      <c r="E44" s="53" t="str">
        <f>kategorie!E42</f>
        <v>KŘP hlavního m.Prahy</v>
      </c>
      <c r="F44" s="54" t="str">
        <f>kategorie!J42</f>
        <v>MI</v>
      </c>
      <c r="G44" s="104">
        <v>7.6388888888888893E-4</v>
      </c>
      <c r="H44" s="60"/>
      <c r="I44" s="60"/>
      <c r="J44" s="103">
        <f t="shared" si="4"/>
        <v>7.6388888888888893E-4</v>
      </c>
      <c r="K44" s="51">
        <f>IF(I44="A",13,IF(J44="","",RANK(J44,J37:J48,1)))</f>
        <v>5</v>
      </c>
      <c r="L44" s="55">
        <f t="shared" si="5"/>
        <v>5</v>
      </c>
    </row>
    <row r="45" spans="1:12" ht="19" customHeight="1" x14ac:dyDescent="0.2">
      <c r="A45" s="53">
        <f>kategorie!L43</f>
        <v>35</v>
      </c>
      <c r="B45" s="53" t="str">
        <f>kategorie!B43</f>
        <v>PETRŽELA Ondřej</v>
      </c>
      <c r="C45" s="53">
        <f>kategorie!C43</f>
        <v>327093</v>
      </c>
      <c r="D45" s="54">
        <f>kategorie!D43</f>
        <v>1989</v>
      </c>
      <c r="E45" s="53" t="str">
        <f>kategorie!E43</f>
        <v>KŘP Olomouckého kraje</v>
      </c>
      <c r="F45" s="54" t="str">
        <f>kategorie!J43</f>
        <v>MI</v>
      </c>
      <c r="G45" s="104">
        <v>8.4259259259259259E-4</v>
      </c>
      <c r="H45" s="60"/>
      <c r="I45" s="60"/>
      <c r="J45" s="103">
        <f t="shared" si="4"/>
        <v>8.4259259259259259E-4</v>
      </c>
      <c r="K45" s="51">
        <f>IF(I45="A",13,IF(J45="","",RANK(J45,J37:J48,1)))</f>
        <v>7</v>
      </c>
      <c r="L45" s="55">
        <f t="shared" si="5"/>
        <v>7</v>
      </c>
    </row>
    <row r="46" spans="1:12" ht="19" customHeight="1" x14ac:dyDescent="0.2">
      <c r="A46" s="53">
        <f>kategorie!L44</f>
        <v>36</v>
      </c>
      <c r="B46" s="53" t="str">
        <f>kategorie!B44</f>
        <v>ŠEBEK Stanislav</v>
      </c>
      <c r="C46" s="53">
        <f>kategorie!C44</f>
        <v>327857</v>
      </c>
      <c r="D46" s="54">
        <f>kategorie!D44</f>
        <v>1994</v>
      </c>
      <c r="E46" s="53" t="str">
        <f>kategorie!E44</f>
        <v>KŘP Olomouckého kraje</v>
      </c>
      <c r="F46" s="54" t="str">
        <f>kategorie!J44</f>
        <v>MI</v>
      </c>
      <c r="G46" s="104">
        <v>7.1550925925925916E-4</v>
      </c>
      <c r="H46" s="60"/>
      <c r="I46" s="60"/>
      <c r="J46" s="103">
        <f t="shared" si="4"/>
        <v>7.1550925925925916E-4</v>
      </c>
      <c r="K46" s="51">
        <f>IF(I46="A",13,IF(J46="","",RANK(J46,J37:J48,1)))</f>
        <v>2</v>
      </c>
      <c r="L46" s="55">
        <f t="shared" si="5"/>
        <v>2</v>
      </c>
    </row>
    <row r="47" spans="1:12" s="115" customFormat="1" ht="19" customHeight="1" x14ac:dyDescent="0.2">
      <c r="A47" s="108">
        <f>kategorie!L45</f>
        <v>37</v>
      </c>
      <c r="B47" s="108" t="str">
        <f>kategorie!B45</f>
        <v>VÍTEK Miroslav</v>
      </c>
      <c r="C47" s="108">
        <f>kategorie!C45</f>
        <v>326681</v>
      </c>
      <c r="D47" s="109">
        <f>kategorie!D45</f>
        <v>1989</v>
      </c>
      <c r="E47" s="108" t="str">
        <f>kategorie!E45</f>
        <v>KŘP Ústeckého kraje</v>
      </c>
      <c r="F47" s="109" t="str">
        <f>kategorie!J45</f>
        <v>MI</v>
      </c>
      <c r="G47" s="110"/>
      <c r="H47" s="111"/>
      <c r="I47" s="111" t="s">
        <v>168</v>
      </c>
      <c r="J47" s="112" t="str">
        <f t="shared" si="4"/>
        <v/>
      </c>
      <c r="K47" s="113">
        <f>IF(I47="A",12,IF(J47="","",RANK(J47,J37:J48,1)))</f>
        <v>12</v>
      </c>
      <c r="L47" s="114">
        <f t="shared" si="5"/>
        <v>12</v>
      </c>
    </row>
    <row r="48" spans="1:12" ht="19" customHeight="1" x14ac:dyDescent="0.2">
      <c r="A48" s="53">
        <f>kategorie!L46</f>
        <v>38</v>
      </c>
      <c r="B48" s="53" t="str">
        <f>kategorie!B46</f>
        <v>VOLENEC Antonín</v>
      </c>
      <c r="C48" s="53">
        <f>kategorie!C46</f>
        <v>316383</v>
      </c>
      <c r="D48" s="54">
        <f>kategorie!D46</f>
        <v>1987</v>
      </c>
      <c r="E48" s="53" t="str">
        <f>kategorie!E46</f>
        <v>KŘP Středočeského kraje</v>
      </c>
      <c r="F48" s="54" t="str">
        <f>kategorie!J46</f>
        <v>MI</v>
      </c>
      <c r="G48" s="104">
        <v>7.548611111111111E-4</v>
      </c>
      <c r="H48" s="60"/>
      <c r="I48" s="60"/>
      <c r="J48" s="103">
        <f t="shared" si="4"/>
        <v>7.548611111111111E-4</v>
      </c>
      <c r="K48" s="51">
        <f>IF(I48="A",13,IF(J48="","",RANK(J48,J37:J48,1)))</f>
        <v>4</v>
      </c>
      <c r="L48" s="55">
        <f t="shared" si="5"/>
        <v>4</v>
      </c>
    </row>
    <row r="51" spans="1:12" s="47" customFormat="1" ht="19" x14ac:dyDescent="0.3">
      <c r="A51" s="47" t="s">
        <v>162</v>
      </c>
      <c r="D51" s="48"/>
      <c r="F51" s="48"/>
      <c r="G51" s="105"/>
      <c r="H51" s="59"/>
      <c r="I51" s="59"/>
      <c r="J51" s="105"/>
      <c r="K51" s="49"/>
      <c r="L51" s="50"/>
    </row>
    <row r="52" spans="1:12" s="66" customFormat="1" ht="32" x14ac:dyDescent="0.2">
      <c r="A52" s="62" t="s">
        <v>157</v>
      </c>
      <c r="B52" s="62" t="s">
        <v>43</v>
      </c>
      <c r="C52" s="62" t="s">
        <v>41</v>
      </c>
      <c r="D52" s="63" t="s">
        <v>44</v>
      </c>
      <c r="E52" s="62" t="s">
        <v>45</v>
      </c>
      <c r="F52" s="63" t="s">
        <v>0</v>
      </c>
      <c r="G52" s="106" t="s">
        <v>155</v>
      </c>
      <c r="H52" s="64" t="s">
        <v>169</v>
      </c>
      <c r="I52" s="64" t="s">
        <v>170</v>
      </c>
      <c r="J52" s="106" t="s">
        <v>158</v>
      </c>
      <c r="K52" s="62" t="s">
        <v>154</v>
      </c>
      <c r="L52" s="65" t="s">
        <v>153</v>
      </c>
    </row>
    <row r="53" spans="1:12" ht="19" customHeight="1" x14ac:dyDescent="0.2">
      <c r="A53" s="53">
        <f>kategorie!L50</f>
        <v>39</v>
      </c>
      <c r="B53" s="53" t="str">
        <f>kategorie!B50</f>
        <v>BENDOVÁ Kristýna</v>
      </c>
      <c r="C53" s="53">
        <f>kategorie!C50</f>
        <v>326402</v>
      </c>
      <c r="D53" s="54">
        <f>kategorie!D50</f>
        <v>1988</v>
      </c>
      <c r="E53" s="53" t="str">
        <f>kategorie!E50</f>
        <v>KŘP Plzeňského kraje</v>
      </c>
      <c r="F53" s="54" t="str">
        <f>kategorie!J50</f>
        <v>Z</v>
      </c>
      <c r="G53" s="104">
        <v>1.1814814814814815E-3</v>
      </c>
      <c r="H53" s="60"/>
      <c r="I53" s="60"/>
      <c r="J53" s="103">
        <f t="shared" ref="J53:J66" si="6">IF(G53="","",IF(H53="A",G53+G53/2,G53))</f>
        <v>1.1814814814814815E-3</v>
      </c>
      <c r="K53" s="51">
        <f>IF(I53="A",14,IF(J53="","",RANK(J53,J53:J66,1)))</f>
        <v>11</v>
      </c>
      <c r="L53" s="55">
        <f t="shared" ref="L53:L66" si="7">IF(K53=1,"0",K53)</f>
        <v>11</v>
      </c>
    </row>
    <row r="54" spans="1:12" s="115" customFormat="1" ht="19" customHeight="1" x14ac:dyDescent="0.2">
      <c r="A54" s="108">
        <f>kategorie!L51</f>
        <v>40</v>
      </c>
      <c r="B54" s="108" t="str">
        <f>kategorie!B51</f>
        <v>BLÍNOVÁ Lucie</v>
      </c>
      <c r="C54" s="108">
        <f>kategorie!C51</f>
        <v>308142</v>
      </c>
      <c r="D54" s="109">
        <f>kategorie!D51</f>
        <v>1980</v>
      </c>
      <c r="E54" s="108" t="str">
        <f>kategorie!E51</f>
        <v>KŘP Ústeckého kraje</v>
      </c>
      <c r="F54" s="109" t="str">
        <f>kategorie!J51</f>
        <v>Z</v>
      </c>
      <c r="G54" s="110"/>
      <c r="H54" s="111"/>
      <c r="I54" s="111" t="s">
        <v>168</v>
      </c>
      <c r="J54" s="112" t="str">
        <f t="shared" si="6"/>
        <v/>
      </c>
      <c r="K54" s="113">
        <f>IF(I54="A",14,IF(J54="","",RANK(J54,J53:J66,1)))</f>
        <v>14</v>
      </c>
      <c r="L54" s="114">
        <f t="shared" si="7"/>
        <v>14</v>
      </c>
    </row>
    <row r="55" spans="1:12" ht="19" customHeight="1" x14ac:dyDescent="0.2">
      <c r="A55" s="53">
        <f>kategorie!L52</f>
        <v>41</v>
      </c>
      <c r="B55" s="53" t="str">
        <f>kategorie!B52</f>
        <v>CACKOVÁ Jaroslava</v>
      </c>
      <c r="C55" s="53">
        <f>kategorie!C52</f>
        <v>328813</v>
      </c>
      <c r="D55" s="54">
        <f>kategorie!D52</f>
        <v>1990</v>
      </c>
      <c r="E55" s="53" t="str">
        <f>kategorie!E52</f>
        <v>KŘP Jihočeského kraje</v>
      </c>
      <c r="F55" s="54" t="str">
        <f>kategorie!J52</f>
        <v>Z</v>
      </c>
      <c r="G55" s="104">
        <v>1.2675925925925927E-3</v>
      </c>
      <c r="H55" s="60"/>
      <c r="I55" s="60"/>
      <c r="J55" s="103">
        <f t="shared" si="6"/>
        <v>1.2675925925925927E-3</v>
      </c>
      <c r="K55" s="51">
        <f>IF(I55="A",14,IF(J55="","",RANK(J55,J53:J66,1)))</f>
        <v>12</v>
      </c>
      <c r="L55" s="55">
        <f t="shared" si="7"/>
        <v>12</v>
      </c>
    </row>
    <row r="56" spans="1:12" ht="19" customHeight="1" x14ac:dyDescent="0.2">
      <c r="A56" s="53">
        <f>kategorie!L53</f>
        <v>42</v>
      </c>
      <c r="B56" s="53" t="str">
        <f>kategorie!B53</f>
        <v>DUDKOVÁ Lenka</v>
      </c>
      <c r="C56" s="53">
        <f>kategorie!C53</f>
        <v>325250</v>
      </c>
      <c r="D56" s="54">
        <f>kategorie!D53</f>
        <v>1985</v>
      </c>
      <c r="E56" s="53" t="str">
        <f>kategorie!E53</f>
        <v>KŘP hlavního m.Prahy</v>
      </c>
      <c r="F56" s="54" t="str">
        <f>kategorie!J53</f>
        <v>Z</v>
      </c>
      <c r="G56" s="104">
        <v>9.1284722222222212E-4</v>
      </c>
      <c r="H56" s="60"/>
      <c r="I56" s="60"/>
      <c r="J56" s="103">
        <f t="shared" si="6"/>
        <v>9.1284722222222212E-4</v>
      </c>
      <c r="K56" s="51">
        <f>IF(I56="A",14,IF(J56="","",RANK(J56,J53:J66,1)))</f>
        <v>3</v>
      </c>
      <c r="L56" s="55">
        <f t="shared" si="7"/>
        <v>3</v>
      </c>
    </row>
    <row r="57" spans="1:12" ht="19" customHeight="1" x14ac:dyDescent="0.2">
      <c r="A57" s="53">
        <f>kategorie!L54</f>
        <v>43</v>
      </c>
      <c r="B57" s="53" t="str">
        <f>kategorie!B54</f>
        <v>HLOUŠKOVÁ Marcela</v>
      </c>
      <c r="C57" s="53">
        <f>kategorie!C54</f>
        <v>316885</v>
      </c>
      <c r="D57" s="54">
        <f>kategorie!D54</f>
        <v>1974</v>
      </c>
      <c r="E57" s="53" t="str">
        <f>kategorie!E54</f>
        <v>KŘ Olomouckého kraje</v>
      </c>
      <c r="F57" s="54" t="str">
        <f>kategorie!J54</f>
        <v>Z</v>
      </c>
      <c r="G57" s="104">
        <v>1.0082175925925925E-3</v>
      </c>
      <c r="H57" s="60"/>
      <c r="I57" s="60"/>
      <c r="J57" s="103">
        <f t="shared" si="6"/>
        <v>1.0082175925925925E-3</v>
      </c>
      <c r="K57" s="51">
        <f>IF(I57="A",14,IF(J57="","",RANK(J57,J53:J66,1)))</f>
        <v>4</v>
      </c>
      <c r="L57" s="55">
        <f t="shared" si="7"/>
        <v>4</v>
      </c>
    </row>
    <row r="58" spans="1:12" ht="19" customHeight="1" x14ac:dyDescent="0.2">
      <c r="A58" s="53">
        <f>kategorie!L55</f>
        <v>44</v>
      </c>
      <c r="B58" s="53" t="str">
        <f>kategorie!B55</f>
        <v>MATĚJKOVÁ Tereza</v>
      </c>
      <c r="C58" s="53">
        <f>kategorie!C55</f>
        <v>327321</v>
      </c>
      <c r="D58" s="54">
        <f>kategorie!D55</f>
        <v>1985</v>
      </c>
      <c r="E58" s="53" t="str">
        <f>kategorie!E55</f>
        <v>KŘP Jihomoravského kraje</v>
      </c>
      <c r="F58" s="54" t="str">
        <f>kategorie!J55</f>
        <v>Z</v>
      </c>
      <c r="G58" s="104">
        <v>1.4997685185185186E-3</v>
      </c>
      <c r="H58" s="60"/>
      <c r="I58" s="60"/>
      <c r="J58" s="103">
        <f t="shared" si="6"/>
        <v>1.4997685185185186E-3</v>
      </c>
      <c r="K58" s="51">
        <f>IF(I58="A",14,IF(J58="","",RANK(J58,J53:J66,1)))</f>
        <v>13</v>
      </c>
      <c r="L58" s="55">
        <f t="shared" si="7"/>
        <v>13</v>
      </c>
    </row>
    <row r="59" spans="1:12" ht="19" customHeight="1" x14ac:dyDescent="0.2">
      <c r="A59" s="53">
        <f>kategorie!L56</f>
        <v>45</v>
      </c>
      <c r="B59" s="53" t="str">
        <f>kategorie!B56</f>
        <v>MIKEŠOVÁ Věra</v>
      </c>
      <c r="C59" s="53">
        <f>kategorie!C56</f>
        <v>328317</v>
      </c>
      <c r="D59" s="54">
        <f>kategorie!D56</f>
        <v>1990</v>
      </c>
      <c r="E59" s="53" t="str">
        <f>kategorie!E56</f>
        <v>KŘP Jihočeského kraje</v>
      </c>
      <c r="F59" s="54" t="str">
        <f>kategorie!J56</f>
        <v>Z</v>
      </c>
      <c r="G59" s="104">
        <v>1.025925925925926E-3</v>
      </c>
      <c r="H59" s="60"/>
      <c r="I59" s="60"/>
      <c r="J59" s="103">
        <f t="shared" si="6"/>
        <v>1.025925925925926E-3</v>
      </c>
      <c r="K59" s="51">
        <f>IF(I59="A",14,IF(J59="","",RANK(J59,J53:J66,1)))</f>
        <v>6</v>
      </c>
      <c r="L59" s="55">
        <f t="shared" si="7"/>
        <v>6</v>
      </c>
    </row>
    <row r="60" spans="1:12" ht="19" customHeight="1" x14ac:dyDescent="0.2">
      <c r="A60" s="53">
        <f>kategorie!L57</f>
        <v>46</v>
      </c>
      <c r="B60" s="53" t="str">
        <f>kategorie!B57</f>
        <v>MOJDLOVÁ Lucie</v>
      </c>
      <c r="C60" s="53">
        <f>kategorie!C57</f>
        <v>326338</v>
      </c>
      <c r="D60" s="54">
        <f>kategorie!D57</f>
        <v>1990</v>
      </c>
      <c r="E60" s="53" t="str">
        <f>kategorie!E57</f>
        <v>KŘP Středočeského kraje</v>
      </c>
      <c r="F60" s="54" t="str">
        <f>kategorie!J57</f>
        <v>Z</v>
      </c>
      <c r="G60" s="104">
        <v>1.0210648148148147E-3</v>
      </c>
      <c r="H60" s="60"/>
      <c r="I60" s="60"/>
      <c r="J60" s="103">
        <f t="shared" si="6"/>
        <v>1.0210648148148147E-3</v>
      </c>
      <c r="K60" s="51">
        <f>IF(I60="A",14,IF(J60="","",RANK(J60,J53:J66,1)))</f>
        <v>5</v>
      </c>
      <c r="L60" s="55">
        <f t="shared" si="7"/>
        <v>5</v>
      </c>
    </row>
    <row r="61" spans="1:12" ht="19" customHeight="1" x14ac:dyDescent="0.2">
      <c r="A61" s="53">
        <f>kategorie!L58</f>
        <v>47</v>
      </c>
      <c r="B61" s="53" t="str">
        <f>kategorie!B58</f>
        <v>PETRÁČKOVÁ Adéla</v>
      </c>
      <c r="C61" s="53">
        <f>kategorie!C58</f>
        <v>327649</v>
      </c>
      <c r="D61" s="54">
        <f>kategorie!D58</f>
        <v>1994</v>
      </c>
      <c r="E61" s="53" t="str">
        <f>kategorie!E58</f>
        <v>KŘP Královéhradeckého kraje</v>
      </c>
      <c r="F61" s="54" t="str">
        <f>kategorie!J58</f>
        <v>Z</v>
      </c>
      <c r="G61" s="104">
        <v>1.0335648148148148E-3</v>
      </c>
      <c r="H61" s="60"/>
      <c r="I61" s="60"/>
      <c r="J61" s="103">
        <f t="shared" si="6"/>
        <v>1.0335648148148148E-3</v>
      </c>
      <c r="K61" s="51">
        <f>IF(I61="A",14,IF(J61="","",RANK(J61,J53:J66,1)))</f>
        <v>8</v>
      </c>
      <c r="L61" s="55">
        <f t="shared" si="7"/>
        <v>8</v>
      </c>
    </row>
    <row r="62" spans="1:12" ht="19" customHeight="1" x14ac:dyDescent="0.2">
      <c r="A62" s="53">
        <f>kategorie!L59</f>
        <v>48</v>
      </c>
      <c r="B62" s="53" t="str">
        <f>kategorie!B59</f>
        <v>PLHÁKOVÁ Dominika</v>
      </c>
      <c r="C62" s="53">
        <f>kategorie!C59</f>
        <v>326096</v>
      </c>
      <c r="D62" s="54">
        <f>kategorie!D59</f>
        <v>1991</v>
      </c>
      <c r="E62" s="53" t="str">
        <f>kategorie!E59</f>
        <v>KŘP Středočeského kraje</v>
      </c>
      <c r="F62" s="54" t="str">
        <f>kategorie!J59</f>
        <v>Z</v>
      </c>
      <c r="G62" s="104">
        <v>7.8425925925925928E-4</v>
      </c>
      <c r="H62" s="60"/>
      <c r="I62" s="60"/>
      <c r="J62" s="103">
        <f t="shared" si="6"/>
        <v>7.8425925925925928E-4</v>
      </c>
      <c r="K62" s="51">
        <f>IF(I62="A",14,IF(J62="","",RANK(J62,J53:J66,1)))</f>
        <v>1</v>
      </c>
      <c r="L62" s="55" t="str">
        <f t="shared" si="7"/>
        <v>0</v>
      </c>
    </row>
    <row r="63" spans="1:12" ht="19" customHeight="1" x14ac:dyDescent="0.2">
      <c r="A63" s="53">
        <f>kategorie!L60</f>
        <v>49</v>
      </c>
      <c r="B63" s="53" t="str">
        <f>kategorie!B60</f>
        <v>PROCHÁZKOVÁ Patricie</v>
      </c>
      <c r="C63" s="53">
        <f>kategorie!C60</f>
        <v>325592</v>
      </c>
      <c r="D63" s="54">
        <f>kategorie!D60</f>
        <v>1984</v>
      </c>
      <c r="E63" s="53" t="str">
        <f>kategorie!E60</f>
        <v>KŘP Plzeňského kraje</v>
      </c>
      <c r="F63" s="54" t="str">
        <f>kategorie!J60</f>
        <v>Z</v>
      </c>
      <c r="G63" s="104">
        <v>1.0298611111111112E-3</v>
      </c>
      <c r="H63" s="60"/>
      <c r="I63" s="60"/>
      <c r="J63" s="103">
        <f t="shared" si="6"/>
        <v>1.0298611111111112E-3</v>
      </c>
      <c r="K63" s="51">
        <f>IF(I63="A",14,IF(J63="","",RANK(J63,J53:J66,1)))</f>
        <v>7</v>
      </c>
      <c r="L63" s="55">
        <f t="shared" si="7"/>
        <v>7</v>
      </c>
    </row>
    <row r="64" spans="1:12" ht="19" customHeight="1" x14ac:dyDescent="0.2">
      <c r="A64" s="53">
        <f>kategorie!L61</f>
        <v>50</v>
      </c>
      <c r="B64" s="53" t="str">
        <f>kategorie!B61</f>
        <v>SCHUBERTOVÁ Jana</v>
      </c>
      <c r="C64" s="53">
        <f>kategorie!C61</f>
        <v>326144</v>
      </c>
      <c r="D64" s="54">
        <f>kategorie!D61</f>
        <v>1984</v>
      </c>
      <c r="E64" s="53" t="str">
        <f>kategorie!E61</f>
        <v>KŘP Ústeckého kraje</v>
      </c>
      <c r="F64" s="54" t="str">
        <f>kategorie!J61</f>
        <v>Z</v>
      </c>
      <c r="G64" s="104">
        <v>1.1310185185185186E-3</v>
      </c>
      <c r="H64" s="60"/>
      <c r="I64" s="60"/>
      <c r="J64" s="103">
        <f t="shared" si="6"/>
        <v>1.1310185185185186E-3</v>
      </c>
      <c r="K64" s="51">
        <f>IF(I64="A",14,IF(J64="","",RANK(J64,J53:J66,1)))</f>
        <v>10</v>
      </c>
      <c r="L64" s="55">
        <f t="shared" si="7"/>
        <v>10</v>
      </c>
    </row>
    <row r="65" spans="1:12" ht="19" customHeight="1" x14ac:dyDescent="0.2">
      <c r="A65" s="53">
        <f>kategorie!L62</f>
        <v>51</v>
      </c>
      <c r="B65" s="53" t="str">
        <f>kategorie!B62</f>
        <v>TUČKOVÁ Dagmar</v>
      </c>
      <c r="C65" s="53">
        <f>kategorie!C62</f>
        <v>325260</v>
      </c>
      <c r="D65" s="54">
        <f>kategorie!D62</f>
        <v>1986</v>
      </c>
      <c r="E65" s="53" t="str">
        <f>kategorie!E62</f>
        <v>KŘP hlavního m.Prahy</v>
      </c>
      <c r="F65" s="54" t="str">
        <f>kategorie!J62</f>
        <v>Z</v>
      </c>
      <c r="G65" s="104">
        <v>1.0791666666666666E-3</v>
      </c>
      <c r="H65" s="60"/>
      <c r="I65" s="60"/>
      <c r="J65" s="103">
        <f t="shared" si="6"/>
        <v>1.0791666666666666E-3</v>
      </c>
      <c r="K65" s="51">
        <f>IF(I65="A",14,IF(J65="","",RANK(J65,J53:J66,1)))</f>
        <v>9</v>
      </c>
      <c r="L65" s="55">
        <f t="shared" si="7"/>
        <v>9</v>
      </c>
    </row>
    <row r="66" spans="1:12" ht="19" customHeight="1" x14ac:dyDescent="0.2">
      <c r="A66" s="53">
        <f>kategorie!L63</f>
        <v>52</v>
      </c>
      <c r="B66" s="53" t="str">
        <f>kategorie!B63</f>
        <v>VAHALOVÁ Adéla</v>
      </c>
      <c r="C66" s="53">
        <f>kategorie!C63</f>
        <v>329754</v>
      </c>
      <c r="D66" s="54">
        <f>kategorie!D63</f>
        <v>1989</v>
      </c>
      <c r="E66" s="53" t="str">
        <f>kategorie!E63</f>
        <v>KŘP Moravskoslezského kraje</v>
      </c>
      <c r="F66" s="54" t="str">
        <f>kategorie!J63</f>
        <v>Z</v>
      </c>
      <c r="G66" s="104">
        <v>8.9791666666666665E-4</v>
      </c>
      <c r="H66" s="60"/>
      <c r="I66" s="60"/>
      <c r="J66" s="103">
        <f t="shared" si="6"/>
        <v>8.9791666666666665E-4</v>
      </c>
      <c r="K66" s="51">
        <f>IF(I66="A",14,IF(J66="","",RANK(J66,J53:J66,1)))</f>
        <v>2</v>
      </c>
      <c r="L66" s="55">
        <f t="shared" si="7"/>
        <v>2</v>
      </c>
    </row>
  </sheetData>
  <phoneticPr fontId="16" type="noConversion"/>
  <pageMargins left="0.7" right="0.7" top="0.78740157499999996" bottom="0.78740157499999996" header="0.3" footer="0.3"/>
  <pageSetup paperSize="9" orientation="portrait" r:id="rId1"/>
  <rowBreaks count="3" manualBreakCount="3">
    <brk id="16" max="16383" man="1"/>
    <brk id="33" max="16383" man="1"/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/>
  <dimension ref="A1:J66"/>
  <sheetViews>
    <sheetView topLeftCell="A43" workbookViewId="0">
      <selection activeCell="A2" sqref="A2:E2"/>
    </sheetView>
  </sheetViews>
  <sheetFormatPr baseColWidth="10" defaultColWidth="8.83203125" defaultRowHeight="16" x14ac:dyDescent="0.2"/>
  <cols>
    <col min="1" max="1" width="5.5" style="56" customWidth="1"/>
    <col min="2" max="2" width="21.5" style="56" customWidth="1"/>
    <col min="3" max="3" width="9" style="56" bestFit="1" customWidth="1"/>
    <col min="4" max="4" width="14.33203125" style="57" bestFit="1" customWidth="1"/>
    <col min="5" max="5" width="32.6640625" style="56" bestFit="1" customWidth="1"/>
    <col min="6" max="6" width="11.1640625" style="57" bestFit="1" customWidth="1"/>
    <col min="7" max="7" width="9" style="107" bestFit="1" customWidth="1"/>
    <col min="8" max="8" width="10" style="61" customWidth="1"/>
    <col min="9" max="9" width="8.33203125" style="52" bestFit="1" customWidth="1"/>
    <col min="10" max="10" width="6.33203125" style="58" bestFit="1" customWidth="1"/>
    <col min="11" max="16384" width="8.83203125" style="56"/>
  </cols>
  <sheetData>
    <row r="1" spans="1:10" s="47" customFormat="1" ht="19" x14ac:dyDescent="0.3">
      <c r="A1" s="47" t="s">
        <v>164</v>
      </c>
      <c r="D1" s="48"/>
      <c r="F1" s="48"/>
      <c r="G1" s="105"/>
      <c r="H1" s="59"/>
      <c r="I1" s="49"/>
      <c r="J1" s="50"/>
    </row>
    <row r="2" spans="1:10" s="66" customFormat="1" ht="32" x14ac:dyDescent="0.2">
      <c r="A2" s="62" t="str">
        <f>kategorie!L2</f>
        <v>čislo</v>
      </c>
      <c r="B2" s="62" t="str">
        <f>kategorie!B2</f>
        <v>Příjmeni a jméno</v>
      </c>
      <c r="C2" s="62" t="str">
        <f>kategorie!C2</f>
        <v>OEČ</v>
      </c>
      <c r="D2" s="63" t="str">
        <f>kategorie!D2</f>
        <v>rok narození</v>
      </c>
      <c r="E2" s="62" t="str">
        <f>kategorie!E2</f>
        <v>Útvar policie</v>
      </c>
      <c r="F2" s="63" t="s">
        <v>0</v>
      </c>
      <c r="G2" s="106" t="s">
        <v>155</v>
      </c>
      <c r="H2" s="64" t="s">
        <v>170</v>
      </c>
      <c r="I2" s="62" t="s">
        <v>154</v>
      </c>
      <c r="J2" s="65" t="s">
        <v>153</v>
      </c>
    </row>
    <row r="3" spans="1:10" ht="19" customHeight="1" x14ac:dyDescent="0.2">
      <c r="A3" s="53">
        <f>kategorie!L3</f>
        <v>1</v>
      </c>
      <c r="B3" s="53" t="str">
        <f>kategorie!B3</f>
        <v>BERAN Josef</v>
      </c>
      <c r="C3" s="53">
        <f>kategorie!C3</f>
        <v>254245</v>
      </c>
      <c r="D3" s="54">
        <f>kategorie!D3</f>
        <v>1967</v>
      </c>
      <c r="E3" s="53" t="str">
        <f>kategorie!E3</f>
        <v>KŘP Královéhradeckého kraje</v>
      </c>
      <c r="F3" s="54" t="str">
        <f>kategorie!J3</f>
        <v>MIII</v>
      </c>
      <c r="G3" s="128">
        <v>3.4207175925925928E-3</v>
      </c>
      <c r="H3" s="60"/>
      <c r="I3" s="51">
        <f>IF(H3="A",13,IF(G3="","",RANK(G3,G3:G15,1)))</f>
        <v>13</v>
      </c>
      <c r="J3" s="55">
        <f>IF(I3=1,"0",I3)</f>
        <v>13</v>
      </c>
    </row>
    <row r="4" spans="1:10" ht="19" customHeight="1" x14ac:dyDescent="0.2">
      <c r="A4" s="53">
        <f>kategorie!L4</f>
        <v>2</v>
      </c>
      <c r="B4" s="53" t="str">
        <f>kategorie!B4</f>
        <v>BIERSKÝ Tomáš</v>
      </c>
      <c r="C4" s="53">
        <f>kategorie!C4</f>
        <v>285307</v>
      </c>
      <c r="D4" s="54">
        <f>kategorie!D4</f>
        <v>1972</v>
      </c>
      <c r="E4" s="53" t="str">
        <f>kategorie!E4</f>
        <v>KŘP Moravskoslezského kraje</v>
      </c>
      <c r="F4" s="54" t="str">
        <f>kategorie!J4</f>
        <v>MIII</v>
      </c>
      <c r="G4" s="128">
        <v>2.3878472222222222E-3</v>
      </c>
      <c r="H4" s="60"/>
      <c r="I4" s="51">
        <f>IF(H4="A",13,IF(G4="","",RANK(G4,G3:G15,1)))</f>
        <v>7</v>
      </c>
      <c r="J4" s="55">
        <f t="shared" ref="J4:J15" si="0">IF(I4=1,"0",I4)</f>
        <v>7</v>
      </c>
    </row>
    <row r="5" spans="1:10" ht="19" customHeight="1" x14ac:dyDescent="0.2">
      <c r="A5" s="53">
        <f>kategorie!L5</f>
        <v>3</v>
      </c>
      <c r="B5" s="53" t="str">
        <f>kategorie!B5</f>
        <v>DUDEŠEK Martin</v>
      </c>
      <c r="C5" s="53">
        <f>kategorie!C5</f>
        <v>279865</v>
      </c>
      <c r="D5" s="54">
        <f>kategorie!D5</f>
        <v>1975</v>
      </c>
      <c r="E5" s="53" t="str">
        <f>kategorie!E5</f>
        <v>KŘP Olomouckého kraje</v>
      </c>
      <c r="F5" s="54" t="str">
        <f>kategorie!J5</f>
        <v>MIII</v>
      </c>
      <c r="G5" s="128">
        <v>1.9572916666666666E-3</v>
      </c>
      <c r="H5" s="60"/>
      <c r="I5" s="51">
        <f>IF(H5="A",13,IF(G5="","",RANK(G5,G3:G15,1)))</f>
        <v>2</v>
      </c>
      <c r="J5" s="55">
        <f t="shared" si="0"/>
        <v>2</v>
      </c>
    </row>
    <row r="6" spans="1:10" ht="19" customHeight="1" x14ac:dyDescent="0.2">
      <c r="A6" s="53">
        <f>kategorie!L6</f>
        <v>4</v>
      </c>
      <c r="B6" s="53" t="str">
        <f>kategorie!B6</f>
        <v>DVOŘÁK Pavel</v>
      </c>
      <c r="C6" s="53">
        <f>kategorie!C6</f>
        <v>235937</v>
      </c>
      <c r="D6" s="54">
        <f>kategorie!D6</f>
        <v>1969</v>
      </c>
      <c r="E6" s="53" t="str">
        <f>kategorie!E6</f>
        <v>KŘP hlavního m.Prahy</v>
      </c>
      <c r="F6" s="54" t="str">
        <f>kategorie!J6</f>
        <v>MIII</v>
      </c>
      <c r="G6" s="128">
        <v>2.2040509259259261E-3</v>
      </c>
      <c r="H6" s="60"/>
      <c r="I6" s="51">
        <f>IF(H6="A",13,IF(G6="","",RANK(G6,G3:G15,1)))</f>
        <v>3</v>
      </c>
      <c r="J6" s="55">
        <f t="shared" si="0"/>
        <v>3</v>
      </c>
    </row>
    <row r="7" spans="1:10" ht="19" customHeight="1" x14ac:dyDescent="0.2">
      <c r="A7" s="53">
        <f>kategorie!L7</f>
        <v>5</v>
      </c>
      <c r="B7" s="53" t="str">
        <f>kategorie!B7</f>
        <v>KAŠPAR Jan</v>
      </c>
      <c r="C7" s="53">
        <f>kategorie!C7</f>
        <v>256716</v>
      </c>
      <c r="D7" s="54">
        <f>kategorie!D7</f>
        <v>1973</v>
      </c>
      <c r="E7" s="53" t="str">
        <f>kategorie!E7</f>
        <v>KŘP Jihočeského kraje</v>
      </c>
      <c r="F7" s="54" t="str">
        <f>kategorie!J7</f>
        <v>MIII</v>
      </c>
      <c r="G7" s="128">
        <v>2.2701388888888888E-3</v>
      </c>
      <c r="H7" s="60"/>
      <c r="I7" s="51">
        <f>IF(H7="A",13,IF(G7="","",RANK(G7,G3:G15,1)))</f>
        <v>5</v>
      </c>
      <c r="J7" s="55">
        <f t="shared" si="0"/>
        <v>5</v>
      </c>
    </row>
    <row r="8" spans="1:10" ht="19" customHeight="1" x14ac:dyDescent="0.2">
      <c r="A8" s="53">
        <f>kategorie!L8</f>
        <v>6</v>
      </c>
      <c r="B8" s="53" t="str">
        <f>kategorie!B8</f>
        <v>KUBŮ Milan</v>
      </c>
      <c r="C8" s="53">
        <f>kategorie!C8</f>
        <v>309302</v>
      </c>
      <c r="D8" s="54">
        <f>kategorie!D8</f>
        <v>1976</v>
      </c>
      <c r="E8" s="53" t="str">
        <f>kategorie!E8</f>
        <v>KŘP Středočeského kraje</v>
      </c>
      <c r="F8" s="54" t="str">
        <f>kategorie!J8</f>
        <v>MIII</v>
      </c>
      <c r="G8" s="128">
        <v>2.771759259259259E-3</v>
      </c>
      <c r="H8" s="60"/>
      <c r="I8" s="51">
        <f>IF(H8="A",13,IF(G8="","",RANK(G8,G3:G15,1)))</f>
        <v>11</v>
      </c>
      <c r="J8" s="55">
        <f t="shared" si="0"/>
        <v>11</v>
      </c>
    </row>
    <row r="9" spans="1:10" ht="19" customHeight="1" x14ac:dyDescent="0.2">
      <c r="A9" s="53">
        <f>kategorie!L9</f>
        <v>7</v>
      </c>
      <c r="B9" s="53" t="str">
        <f>kategorie!B9</f>
        <v>MATERNA Jan</v>
      </c>
      <c r="C9" s="53">
        <f>kategorie!C9</f>
        <v>254147</v>
      </c>
      <c r="D9" s="54">
        <f>kategorie!D9</f>
        <v>1971</v>
      </c>
      <c r="E9" s="53" t="str">
        <f>kategorie!E9</f>
        <v>KŘP hlavního m.Prahy</v>
      </c>
      <c r="F9" s="54" t="str">
        <f>kategorie!J9</f>
        <v>MIII</v>
      </c>
      <c r="G9" s="128">
        <v>2.2581018518518518E-3</v>
      </c>
      <c r="H9" s="60"/>
      <c r="I9" s="51">
        <f>IF(H9="A",13,IF(G9="","",RANK(G9,G3:G15,1)))</f>
        <v>4</v>
      </c>
      <c r="J9" s="55">
        <f t="shared" si="0"/>
        <v>4</v>
      </c>
    </row>
    <row r="10" spans="1:10" ht="19" customHeight="1" x14ac:dyDescent="0.2">
      <c r="A10" s="53">
        <f>kategorie!L10</f>
        <v>8</v>
      </c>
      <c r="B10" s="53" t="str">
        <f>kategorie!B10</f>
        <v>MELÍŠEK Marek</v>
      </c>
      <c r="C10" s="53">
        <f>kategorie!C10</f>
        <v>260962</v>
      </c>
      <c r="D10" s="54">
        <f>kategorie!D10</f>
        <v>1974</v>
      </c>
      <c r="E10" s="53" t="str">
        <f>kategorie!E10</f>
        <v>KŘP Plzeňského kraje</v>
      </c>
      <c r="F10" s="54" t="str">
        <f>kategorie!J10</f>
        <v>MIII</v>
      </c>
      <c r="G10" s="128">
        <v>1.8538194444444446E-3</v>
      </c>
      <c r="H10" s="60"/>
      <c r="I10" s="51">
        <f>IF(H10="A",13,IF(G10="","",RANK(G10,G3:G15,1)))</f>
        <v>1</v>
      </c>
      <c r="J10" s="55" t="str">
        <f t="shared" si="0"/>
        <v>0</v>
      </c>
    </row>
    <row r="11" spans="1:10" ht="19" customHeight="1" x14ac:dyDescent="0.2">
      <c r="A11" s="53">
        <f>kategorie!L11</f>
        <v>9</v>
      </c>
      <c r="B11" s="53" t="str">
        <f>kategorie!B11</f>
        <v>MRÁZEK Petr</v>
      </c>
      <c r="C11" s="53">
        <f>kategorie!C11</f>
        <v>253302</v>
      </c>
      <c r="D11" s="54">
        <f>kategorie!D11</f>
        <v>1973</v>
      </c>
      <c r="E11" s="53" t="str">
        <f>kategorie!E11</f>
        <v>KŘP Středočeského kraje</v>
      </c>
      <c r="F11" s="54" t="str">
        <f>kategorie!J11</f>
        <v>MIII</v>
      </c>
      <c r="G11" s="128">
        <v>2.3329861111111112E-3</v>
      </c>
      <c r="H11" s="60"/>
      <c r="I11" s="51">
        <f>IF(H11="A",13,IF(G11="","",RANK(G11,G3:G15,1)))</f>
        <v>6</v>
      </c>
      <c r="J11" s="55">
        <f t="shared" si="0"/>
        <v>6</v>
      </c>
    </row>
    <row r="12" spans="1:10" ht="19" customHeight="1" x14ac:dyDescent="0.2">
      <c r="A12" s="53">
        <f>kategorie!L12</f>
        <v>10</v>
      </c>
      <c r="B12" s="53" t="str">
        <f>kategorie!B12</f>
        <v>STRNAD Pavel</v>
      </c>
      <c r="C12" s="53">
        <f>kategorie!C12</f>
        <v>256367</v>
      </c>
      <c r="D12" s="54">
        <f>kategorie!D12</f>
        <v>1969</v>
      </c>
      <c r="E12" s="53" t="str">
        <f>kategorie!E12</f>
        <v>KŘP Jihočeského kraje</v>
      </c>
      <c r="F12" s="54" t="str">
        <f>kategorie!J12</f>
        <v>MIII</v>
      </c>
      <c r="G12" s="128">
        <v>2.6146990740740744E-3</v>
      </c>
      <c r="H12" s="60"/>
      <c r="I12" s="51">
        <f>IF(H12="A",13,IF(G12="","",RANK(G12,G3:G15,1)))</f>
        <v>9</v>
      </c>
      <c r="J12" s="55">
        <f t="shared" si="0"/>
        <v>9</v>
      </c>
    </row>
    <row r="13" spans="1:10" ht="19" customHeight="1" x14ac:dyDescent="0.2">
      <c r="A13" s="53">
        <f>kategorie!L13</f>
        <v>11</v>
      </c>
      <c r="B13" s="53" t="str">
        <f>kategorie!B13</f>
        <v>TICHÁČEK Jan</v>
      </c>
      <c r="C13" s="53">
        <f>kategorie!C13</f>
        <v>267339</v>
      </c>
      <c r="D13" s="54">
        <f>kategorie!D13</f>
        <v>1974</v>
      </c>
      <c r="E13" s="53" t="str">
        <f>kategorie!E13</f>
        <v>KŘP Ústeckého kraje</v>
      </c>
      <c r="F13" s="54" t="str">
        <f>kategorie!J13</f>
        <v>MIII</v>
      </c>
      <c r="G13" s="128">
        <v>2.4976851851851853E-3</v>
      </c>
      <c r="H13" s="60"/>
      <c r="I13" s="51">
        <f>IF(H13="A",13,IF(G13="","",RANK(G13,G3:G15,1)))</f>
        <v>8</v>
      </c>
      <c r="J13" s="55">
        <f t="shared" si="0"/>
        <v>8</v>
      </c>
    </row>
    <row r="14" spans="1:10" ht="19" customHeight="1" x14ac:dyDescent="0.2">
      <c r="A14" s="53">
        <f>kategorie!L14</f>
        <v>12</v>
      </c>
      <c r="B14" s="53" t="str">
        <f>kategorie!B14</f>
        <v>URBAN Tomáš</v>
      </c>
      <c r="C14" s="53">
        <f>kategorie!C14</f>
        <v>304098</v>
      </c>
      <c r="D14" s="54">
        <f>kategorie!D14</f>
        <v>1974</v>
      </c>
      <c r="E14" s="53" t="str">
        <f>kategorie!E14</f>
        <v>KŘP Jihomoravského kraje</v>
      </c>
      <c r="F14" s="54" t="str">
        <f>kategorie!J14</f>
        <v>MIII</v>
      </c>
      <c r="G14" s="128">
        <v>3.2730324074074072E-3</v>
      </c>
      <c r="H14" s="60"/>
      <c r="I14" s="51">
        <f>IF(H14="A",13,IF(G14="","",RANK(G14,G3:G15,1)))</f>
        <v>12</v>
      </c>
      <c r="J14" s="55">
        <f t="shared" si="0"/>
        <v>12</v>
      </c>
    </row>
    <row r="15" spans="1:10" ht="19" customHeight="1" x14ac:dyDescent="0.2">
      <c r="A15" s="53">
        <f>kategorie!L15</f>
        <v>13</v>
      </c>
      <c r="B15" s="53" t="str">
        <f>kategorie!B15</f>
        <v>ŽIŽKA Ondřej</v>
      </c>
      <c r="C15" s="53">
        <f>kategorie!C15</f>
        <v>276282</v>
      </c>
      <c r="D15" s="54">
        <f>kategorie!D15</f>
        <v>1974</v>
      </c>
      <c r="E15" s="53" t="str">
        <f>kategorie!E15</f>
        <v>Útvar policejního vzdělávání a sl.př.</v>
      </c>
      <c r="F15" s="54" t="str">
        <f>kategorie!J15</f>
        <v>MIII</v>
      </c>
      <c r="G15" s="128">
        <v>2.6784722222222223E-3</v>
      </c>
      <c r="H15" s="60"/>
      <c r="I15" s="51">
        <f>IF(H15="A",13,IF(G15="","",RANK(G15,G3:G15,1)))</f>
        <v>10</v>
      </c>
      <c r="J15" s="55">
        <f t="shared" si="0"/>
        <v>10</v>
      </c>
    </row>
    <row r="18" spans="1:10" s="47" customFormat="1" ht="19" x14ac:dyDescent="0.3">
      <c r="A18" s="47" t="s">
        <v>164</v>
      </c>
      <c r="D18" s="48"/>
      <c r="F18" s="48"/>
      <c r="G18" s="105"/>
      <c r="H18" s="59"/>
      <c r="I18" s="49"/>
      <c r="J18" s="50"/>
    </row>
    <row r="19" spans="1:10" s="66" customFormat="1" ht="32" x14ac:dyDescent="0.2">
      <c r="A19" s="62" t="s">
        <v>157</v>
      </c>
      <c r="B19" s="62" t="s">
        <v>43</v>
      </c>
      <c r="C19" s="62" t="s">
        <v>41</v>
      </c>
      <c r="D19" s="63" t="s">
        <v>44</v>
      </c>
      <c r="E19" s="62" t="s">
        <v>45</v>
      </c>
      <c r="F19" s="63" t="s">
        <v>0</v>
      </c>
      <c r="G19" s="106" t="s">
        <v>155</v>
      </c>
      <c r="H19" s="64" t="s">
        <v>170</v>
      </c>
      <c r="I19" s="62" t="s">
        <v>154</v>
      </c>
      <c r="J19" s="65" t="s">
        <v>153</v>
      </c>
    </row>
    <row r="20" spans="1:10" s="115" customFormat="1" ht="19" customHeight="1" x14ac:dyDescent="0.2">
      <c r="A20" s="108">
        <f>kategorie!L19</f>
        <v>14</v>
      </c>
      <c r="B20" s="108" t="str">
        <f>kategorie!B19</f>
        <v>BERÁNEK Ladislav</v>
      </c>
      <c r="C20" s="108">
        <f>kategorie!C19</f>
        <v>320162</v>
      </c>
      <c r="D20" s="109">
        <f>kategorie!D19</f>
        <v>1982</v>
      </c>
      <c r="E20" s="108" t="str">
        <f>kategorie!E19</f>
        <v>KŘP Plzeňského kraje</v>
      </c>
      <c r="F20" s="109" t="str">
        <f>kategorie!J19</f>
        <v>MII</v>
      </c>
      <c r="G20" s="110"/>
      <c r="H20" s="111" t="s">
        <v>168</v>
      </c>
      <c r="I20" s="113">
        <f>IF(H20="A",13,IF(G20="","",RANK(G20,G20:G32,1)))</f>
        <v>13</v>
      </c>
      <c r="J20" s="114">
        <f t="shared" ref="J20:J32" si="1">IF(I20=1,"0",I20)</f>
        <v>13</v>
      </c>
    </row>
    <row r="21" spans="1:10" ht="19" customHeight="1" x14ac:dyDescent="0.2">
      <c r="A21" s="53">
        <f>kategorie!L20</f>
        <v>15</v>
      </c>
      <c r="B21" s="53" t="str">
        <f>kategorie!B20</f>
        <v>BRANNÝ Michal</v>
      </c>
      <c r="C21" s="53">
        <f>kategorie!C20</f>
        <v>322682</v>
      </c>
      <c r="D21" s="54">
        <f>kategorie!D20</f>
        <v>1986</v>
      </c>
      <c r="E21" s="53" t="str">
        <f>kategorie!E20</f>
        <v>KŘP Moravskoslezského kraje</v>
      </c>
      <c r="F21" s="54" t="str">
        <f>kategorie!J20</f>
        <v>MII</v>
      </c>
      <c r="G21" s="104">
        <v>2.2479166666666667E-3</v>
      </c>
      <c r="H21" s="60"/>
      <c r="I21" s="51">
        <f>IF(H21="A",13,IF(G21="","",RANK(G21,G20:G32,1)))</f>
        <v>6</v>
      </c>
      <c r="J21" s="55">
        <f t="shared" si="1"/>
        <v>6</v>
      </c>
    </row>
    <row r="22" spans="1:10" ht="19" customHeight="1" x14ac:dyDescent="0.2">
      <c r="A22" s="53">
        <f>kategorie!L21</f>
        <v>16</v>
      </c>
      <c r="B22" s="53" t="str">
        <f>kategorie!B21</f>
        <v>DOLANA Petr</v>
      </c>
      <c r="C22" s="53">
        <f>kategorie!C21</f>
        <v>282376</v>
      </c>
      <c r="D22" s="54">
        <f>kategorie!D21</f>
        <v>1978</v>
      </c>
      <c r="E22" s="53" t="str">
        <f>kategorie!E21</f>
        <v>KŘP hlavního m.Prahy</v>
      </c>
      <c r="F22" s="54" t="str">
        <f>kategorie!J21</f>
        <v>MII</v>
      </c>
      <c r="G22" s="104">
        <v>2.3553240740740739E-3</v>
      </c>
      <c r="H22" s="60"/>
      <c r="I22" s="51">
        <f>IF(H22="A",13,IF(G22="","",RANK(G22,G20:G32,1)))</f>
        <v>9</v>
      </c>
      <c r="J22" s="55">
        <f t="shared" si="1"/>
        <v>9</v>
      </c>
    </row>
    <row r="23" spans="1:10" ht="19" customHeight="1" x14ac:dyDescent="0.2">
      <c r="A23" s="53">
        <f>kategorie!L22</f>
        <v>17</v>
      </c>
      <c r="B23" s="53" t="str">
        <f>kategorie!B22</f>
        <v>DRÁBIK Pavel</v>
      </c>
      <c r="C23" s="53">
        <f>kategorie!C22</f>
        <v>323779</v>
      </c>
      <c r="D23" s="54">
        <f>kategorie!D22</f>
        <v>1986</v>
      </c>
      <c r="E23" s="53" t="str">
        <f>kategorie!E22</f>
        <v>KŘP Středočeského kraje</v>
      </c>
      <c r="F23" s="54" t="str">
        <f>kategorie!J22</f>
        <v>MII</v>
      </c>
      <c r="G23" s="104">
        <v>1.8715277777777782E-3</v>
      </c>
      <c r="H23" s="60"/>
      <c r="I23" s="51">
        <f>IF(H23="A",13,IF(G23="","",RANK(G23,G20:G32,1)))</f>
        <v>1</v>
      </c>
      <c r="J23" s="55" t="str">
        <f t="shared" si="1"/>
        <v>0</v>
      </c>
    </row>
    <row r="24" spans="1:10" ht="19" customHeight="1" x14ac:dyDescent="0.2">
      <c r="A24" s="53">
        <f>kategorie!L23</f>
        <v>18</v>
      </c>
      <c r="B24" s="53" t="str">
        <f>kategorie!B23</f>
        <v>KOUDELKA Václav</v>
      </c>
      <c r="C24" s="53">
        <f>kategorie!C23</f>
        <v>283213</v>
      </c>
      <c r="D24" s="54">
        <f>kategorie!D23</f>
        <v>1978</v>
      </c>
      <c r="E24" s="53" t="str">
        <f>kategorie!E23</f>
        <v>KŘP Královéhradeckého kraje</v>
      </c>
      <c r="F24" s="54" t="str">
        <f>kategorie!J23</f>
        <v>MII</v>
      </c>
      <c r="G24" s="104">
        <v>2.3043981481481483E-3</v>
      </c>
      <c r="H24" s="60"/>
      <c r="I24" s="51">
        <f>IF(H24="A",13,IF(G24="","",RANK(G24,G20:G32,1)))</f>
        <v>7</v>
      </c>
      <c r="J24" s="55">
        <f t="shared" si="1"/>
        <v>7</v>
      </c>
    </row>
    <row r="25" spans="1:10" s="115" customFormat="1" ht="19" customHeight="1" x14ac:dyDescent="0.2">
      <c r="A25" s="108">
        <f>kategorie!L24</f>
        <v>19</v>
      </c>
      <c r="B25" s="108" t="str">
        <f>kategorie!B24</f>
        <v>MENDL Petr</v>
      </c>
      <c r="C25" s="108">
        <f>kategorie!C24</f>
        <v>317757</v>
      </c>
      <c r="D25" s="109">
        <f>kategorie!D24</f>
        <v>1985</v>
      </c>
      <c r="E25" s="108" t="str">
        <f>kategorie!E24</f>
        <v>KŘP Ústeckého kraje</v>
      </c>
      <c r="F25" s="109" t="str">
        <f>kategorie!J24</f>
        <v>MII</v>
      </c>
      <c r="G25" s="110"/>
      <c r="H25" s="111" t="s">
        <v>168</v>
      </c>
      <c r="I25" s="113">
        <f>IF(H25="A",13,IF(G25="","",RANK(G25,G20:G32,1)))</f>
        <v>13</v>
      </c>
      <c r="J25" s="114">
        <f t="shared" si="1"/>
        <v>13</v>
      </c>
    </row>
    <row r="26" spans="1:10" ht="19" customHeight="1" x14ac:dyDescent="0.2">
      <c r="A26" s="53">
        <f>kategorie!L25</f>
        <v>20</v>
      </c>
      <c r="B26" s="53" t="str">
        <f>kategorie!B25</f>
        <v>NEČAS Petr</v>
      </c>
      <c r="C26" s="53">
        <f>kategorie!C25</f>
        <v>321201</v>
      </c>
      <c r="D26" s="54">
        <f>kategorie!D25</f>
        <v>1984</v>
      </c>
      <c r="E26" s="53" t="str">
        <f>kategorie!E25</f>
        <v>KŘP Jihočeského kraje</v>
      </c>
      <c r="F26" s="54" t="str">
        <f>kategorie!J25</f>
        <v>MII</v>
      </c>
      <c r="G26" s="104">
        <v>2.5739583333333335E-3</v>
      </c>
      <c r="H26" s="60"/>
      <c r="I26" s="51">
        <f>IF(H26="A",13,IF(G26="","",RANK(G26,G20:G32,1)))</f>
        <v>10</v>
      </c>
      <c r="J26" s="55">
        <f t="shared" si="1"/>
        <v>10</v>
      </c>
    </row>
    <row r="27" spans="1:10" ht="19" customHeight="1" x14ac:dyDescent="0.2">
      <c r="A27" s="53">
        <f>kategorie!L26</f>
        <v>21</v>
      </c>
      <c r="B27" s="53" t="str">
        <f>kategorie!B26</f>
        <v>Pokorný Čestmír</v>
      </c>
      <c r="C27" s="53">
        <f>kategorie!C26</f>
        <v>319568</v>
      </c>
      <c r="D27" s="54">
        <f>kategorie!D26</f>
        <v>1980</v>
      </c>
      <c r="E27" s="53" t="str">
        <f>kategorie!E26</f>
        <v>KŘP Středočeského kraje</v>
      </c>
      <c r="F27" s="54" t="str">
        <f>kategorie!J26</f>
        <v>MII</v>
      </c>
      <c r="G27" s="104">
        <v>1.9685185185185183E-3</v>
      </c>
      <c r="H27" s="60"/>
      <c r="I27" s="51">
        <f>IF(H27="A",13,IF(G27="","",RANK(G27,G20:G32,1)))</f>
        <v>3</v>
      </c>
      <c r="J27" s="55">
        <f t="shared" si="1"/>
        <v>3</v>
      </c>
    </row>
    <row r="28" spans="1:10" ht="19" customHeight="1" x14ac:dyDescent="0.2">
      <c r="A28" s="53">
        <f>kategorie!L27</f>
        <v>22</v>
      </c>
      <c r="B28" s="53" t="str">
        <f>kategorie!B27</f>
        <v>SMETANA Lukáš</v>
      </c>
      <c r="C28" s="53">
        <f>kategorie!C27</f>
        <v>313210</v>
      </c>
      <c r="D28" s="54">
        <f>kategorie!D27</f>
        <v>1980</v>
      </c>
      <c r="E28" s="53" t="str">
        <f>kategorie!E27</f>
        <v>KŘP Jihomoravského kraje</v>
      </c>
      <c r="F28" s="54" t="str">
        <f>kategorie!J27</f>
        <v>MII</v>
      </c>
      <c r="G28" s="104">
        <v>3.1674768518518519E-3</v>
      </c>
      <c r="H28" s="60"/>
      <c r="I28" s="51">
        <f>IF(H28="A",13,IF(G28="","",RANK(G28,G20:G32,1)))</f>
        <v>11</v>
      </c>
      <c r="J28" s="55">
        <f t="shared" si="1"/>
        <v>11</v>
      </c>
    </row>
    <row r="29" spans="1:10" ht="19" customHeight="1" x14ac:dyDescent="0.2">
      <c r="A29" s="53">
        <f>kategorie!L28</f>
        <v>23</v>
      </c>
      <c r="B29" s="53" t="str">
        <f>kategorie!B28</f>
        <v>STACH Vladislav</v>
      </c>
      <c r="C29" s="53">
        <f>kategorie!C28</f>
        <v>324642</v>
      </c>
      <c r="D29" s="54">
        <f>kategorie!D28</f>
        <v>1982</v>
      </c>
      <c r="E29" s="53" t="str">
        <f>kategorie!E28</f>
        <v>KŘP Plzeňského kraje</v>
      </c>
      <c r="F29" s="54" t="str">
        <f>kategorie!J28</f>
        <v>MII</v>
      </c>
      <c r="G29" s="104">
        <v>1.8820601851851854E-3</v>
      </c>
      <c r="H29" s="60"/>
      <c r="I29" s="51">
        <f>IF(H29="A",13,IF(G29="","",RANK(G29,G20:G32,1)))</f>
        <v>2</v>
      </c>
      <c r="J29" s="55">
        <f t="shared" si="1"/>
        <v>2</v>
      </c>
    </row>
    <row r="30" spans="1:10" ht="19" customHeight="1" x14ac:dyDescent="0.2">
      <c r="A30" s="53">
        <f>kategorie!L29</f>
        <v>24</v>
      </c>
      <c r="B30" s="53" t="str">
        <f>kategorie!B29</f>
        <v>STŘESKA Jan</v>
      </c>
      <c r="C30" s="53">
        <f>kategorie!C29</f>
        <v>321244</v>
      </c>
      <c r="D30" s="54">
        <f>kategorie!D29</f>
        <v>1982</v>
      </c>
      <c r="E30" s="53" t="str">
        <f>kategorie!E29</f>
        <v>KŘP Středočeského kraje</v>
      </c>
      <c r="F30" s="54" t="str">
        <f>kategorie!J29</f>
        <v>MII</v>
      </c>
      <c r="G30" s="104">
        <v>2.3094907407407409E-3</v>
      </c>
      <c r="H30" s="60"/>
      <c r="I30" s="51">
        <f>IF(H30="A",13,IF(G30="","",RANK(G30,G20:G32,1)))</f>
        <v>8</v>
      </c>
      <c r="J30" s="55">
        <f t="shared" si="1"/>
        <v>8</v>
      </c>
    </row>
    <row r="31" spans="1:10" ht="19" customHeight="1" x14ac:dyDescent="0.2">
      <c r="A31" s="53">
        <f>kategorie!L30</f>
        <v>25</v>
      </c>
      <c r="B31" s="53" t="str">
        <f>kategorie!B30</f>
        <v>SUNKOVSKÝ David</v>
      </c>
      <c r="C31" s="53">
        <f>kategorie!C30</f>
        <v>315649</v>
      </c>
      <c r="D31" s="54">
        <f>kategorie!D30</f>
        <v>1986</v>
      </c>
      <c r="E31" s="53" t="str">
        <f>kategorie!E30</f>
        <v>KŘP Ústeckého kraje</v>
      </c>
      <c r="F31" s="54" t="str">
        <f>kategorie!J30</f>
        <v>MII</v>
      </c>
      <c r="G31" s="104">
        <v>2.0708333333333334E-3</v>
      </c>
      <c r="H31" s="60"/>
      <c r="I31" s="51">
        <f>IF(H31="A",13,IF(G31="","",RANK(G31,G20:G32,1)))</f>
        <v>4</v>
      </c>
      <c r="J31" s="55">
        <f t="shared" si="1"/>
        <v>4</v>
      </c>
    </row>
    <row r="32" spans="1:10" ht="19" customHeight="1" x14ac:dyDescent="0.2">
      <c r="A32" s="53">
        <f>kategorie!L31</f>
        <v>26</v>
      </c>
      <c r="B32" s="53" t="str">
        <f>kategorie!B31</f>
        <v>ŠTĚPÁN Karel</v>
      </c>
      <c r="C32" s="53">
        <f>kategorie!C31</f>
        <v>326238</v>
      </c>
      <c r="D32" s="54">
        <f>kategorie!D31</f>
        <v>1984</v>
      </c>
      <c r="E32" s="53" t="str">
        <f>kategorie!E31</f>
        <v>KŘP Olomouckého kraje</v>
      </c>
      <c r="F32" s="54" t="str">
        <f>kategorie!J31</f>
        <v>MII</v>
      </c>
      <c r="G32" s="104">
        <v>2.1023148148148151E-3</v>
      </c>
      <c r="H32" s="60"/>
      <c r="I32" s="51">
        <f>IF(H32="A",13,IF(G32="","",RANK(G32,G20:G32,1)))</f>
        <v>5</v>
      </c>
      <c r="J32" s="55">
        <f t="shared" si="1"/>
        <v>5</v>
      </c>
    </row>
    <row r="35" spans="1:10" s="47" customFormat="1" ht="19" x14ac:dyDescent="0.3">
      <c r="A35" s="47" t="s">
        <v>164</v>
      </c>
      <c r="D35" s="48"/>
      <c r="F35" s="48"/>
      <c r="G35" s="105"/>
      <c r="H35" s="59"/>
      <c r="I35" s="49"/>
      <c r="J35" s="50"/>
    </row>
    <row r="36" spans="1:10" s="66" customFormat="1" ht="32" x14ac:dyDescent="0.2">
      <c r="A36" s="62" t="s">
        <v>157</v>
      </c>
      <c r="B36" s="62" t="s">
        <v>43</v>
      </c>
      <c r="C36" s="62" t="s">
        <v>41</v>
      </c>
      <c r="D36" s="63" t="s">
        <v>44</v>
      </c>
      <c r="E36" s="62" t="s">
        <v>45</v>
      </c>
      <c r="F36" s="63" t="s">
        <v>0</v>
      </c>
      <c r="G36" s="106" t="s">
        <v>155</v>
      </c>
      <c r="H36" s="64" t="s">
        <v>170</v>
      </c>
      <c r="I36" s="62" t="s">
        <v>154</v>
      </c>
      <c r="J36" s="65" t="s">
        <v>153</v>
      </c>
    </row>
    <row r="37" spans="1:10" s="115" customFormat="1" ht="19" customHeight="1" x14ac:dyDescent="0.2">
      <c r="A37" s="108">
        <f>kategorie!L35</f>
        <v>27</v>
      </c>
      <c r="B37" s="108" t="str">
        <f>kategorie!B35</f>
        <v>BRZOBOHATÝ Jan</v>
      </c>
      <c r="C37" s="108">
        <f>kategorie!C35</f>
        <v>319993</v>
      </c>
      <c r="D37" s="109">
        <f>kategorie!D35</f>
        <v>1987</v>
      </c>
      <c r="E37" s="108" t="str">
        <f>kategorie!E35</f>
        <v>KŘP Jihomoravského kraje</v>
      </c>
      <c r="F37" s="109" t="str">
        <f>kategorie!J35</f>
        <v>MI</v>
      </c>
      <c r="G37" s="110"/>
      <c r="H37" s="111" t="s">
        <v>168</v>
      </c>
      <c r="I37" s="113">
        <f>IF(H37="A",12,IF(G37="","",RANK(G37,G37:G48,1)))</f>
        <v>12</v>
      </c>
      <c r="J37" s="114">
        <f t="shared" ref="J37:J48" si="2">IF(I37=1,"0",I37)</f>
        <v>12</v>
      </c>
    </row>
    <row r="38" spans="1:10" ht="19" customHeight="1" x14ac:dyDescent="0.2">
      <c r="A38" s="53">
        <f>kategorie!L36</f>
        <v>28</v>
      </c>
      <c r="B38" s="53" t="str">
        <f>kategorie!B36</f>
        <v>HOVORKA Martin</v>
      </c>
      <c r="C38" s="53">
        <f>kategorie!C36</f>
        <v>327898</v>
      </c>
      <c r="D38" s="54">
        <f>kategorie!D36</f>
        <v>1994</v>
      </c>
      <c r="E38" s="53" t="str">
        <f>kategorie!E36</f>
        <v>KŘP Ústeckého kraje</v>
      </c>
      <c r="F38" s="54" t="str">
        <f>kategorie!J36</f>
        <v>MI</v>
      </c>
      <c r="G38" s="104">
        <v>2.2962962962962963E-3</v>
      </c>
      <c r="H38" s="60"/>
      <c r="I38" s="51">
        <f>IF(H38="A",12,IF(G38="","",RANK(G38,G37:G48,1)))</f>
        <v>5</v>
      </c>
      <c r="J38" s="55">
        <f t="shared" si="2"/>
        <v>5</v>
      </c>
    </row>
    <row r="39" spans="1:10" ht="19" customHeight="1" x14ac:dyDescent="0.2">
      <c r="A39" s="53">
        <f>kategorie!L37</f>
        <v>29</v>
      </c>
      <c r="B39" s="53" t="str">
        <f>kategorie!B37</f>
        <v>HRDINA Pavel</v>
      </c>
      <c r="C39" s="53">
        <f>kategorie!C37</f>
        <v>320576</v>
      </c>
      <c r="D39" s="54">
        <f>kategorie!D37</f>
        <v>1988</v>
      </c>
      <c r="E39" s="53" t="str">
        <f>kategorie!E37</f>
        <v>KŘP Královéhradeckého kraje</v>
      </c>
      <c r="F39" s="54" t="str">
        <f>kategorie!J37</f>
        <v>MI</v>
      </c>
      <c r="G39" s="104">
        <v>1.9847222222222224E-3</v>
      </c>
      <c r="H39" s="60"/>
      <c r="I39" s="51">
        <f>IF(H39="A",12,IF(G39="","",RANK(G39,G37:G48,1)))</f>
        <v>2</v>
      </c>
      <c r="J39" s="55">
        <f t="shared" si="2"/>
        <v>2</v>
      </c>
    </row>
    <row r="40" spans="1:10" ht="19" customHeight="1" x14ac:dyDescent="0.2">
      <c r="A40" s="53">
        <f>kategorie!L38</f>
        <v>30</v>
      </c>
      <c r="B40" s="53" t="str">
        <f>kategorie!B38</f>
        <v>JANEČEK Ondřej</v>
      </c>
      <c r="C40" s="53">
        <f>kategorie!C38</f>
        <v>326782</v>
      </c>
      <c r="D40" s="54">
        <f>kategorie!D38</f>
        <v>1990</v>
      </c>
      <c r="E40" s="53" t="str">
        <f>kategorie!E38</f>
        <v>KŘP Plzeňského kraje</v>
      </c>
      <c r="F40" s="54" t="str">
        <f>kategorie!J38</f>
        <v>MI</v>
      </c>
      <c r="G40" s="104">
        <v>2.4108796296296296E-3</v>
      </c>
      <c r="H40" s="60"/>
      <c r="I40" s="51">
        <f>IF(H40="A",12,IF(G40="","",RANK(G40,G37:G48,1)))</f>
        <v>7</v>
      </c>
      <c r="J40" s="55">
        <f t="shared" si="2"/>
        <v>7</v>
      </c>
    </row>
    <row r="41" spans="1:10" ht="19" customHeight="1" x14ac:dyDescent="0.2">
      <c r="A41" s="53">
        <f>kategorie!L39</f>
        <v>31</v>
      </c>
      <c r="B41" s="53" t="str">
        <f>kategorie!B39</f>
        <v>PETROŠ René</v>
      </c>
      <c r="C41" s="53">
        <f>kategorie!C39</f>
        <v>327088</v>
      </c>
      <c r="D41" s="54">
        <f>kategorie!D39</f>
        <v>1992</v>
      </c>
      <c r="E41" s="53" t="str">
        <f>kategorie!E39</f>
        <v>KŘP Moravskoslezského kraje</v>
      </c>
      <c r="F41" s="54" t="str">
        <f>kategorie!J39</f>
        <v>MI</v>
      </c>
      <c r="G41" s="104">
        <v>2.4427083333333336E-3</v>
      </c>
      <c r="H41" s="60"/>
      <c r="I41" s="51">
        <f>IF(H41="A",12,IF(G41="","",RANK(G41,G37:G48,1)))</f>
        <v>8</v>
      </c>
      <c r="J41" s="55">
        <f t="shared" si="2"/>
        <v>8</v>
      </c>
    </row>
    <row r="42" spans="1:10" ht="19" customHeight="1" x14ac:dyDescent="0.2">
      <c r="A42" s="53">
        <f>kategorie!L40</f>
        <v>32</v>
      </c>
      <c r="B42" s="53" t="str">
        <f>kategorie!B40</f>
        <v>MICHALÍK Lukáš</v>
      </c>
      <c r="C42" s="53">
        <f>kategorie!C40</f>
        <v>326560</v>
      </c>
      <c r="D42" s="54">
        <f>kategorie!D40</f>
        <v>1989</v>
      </c>
      <c r="E42" s="53" t="str">
        <f>kategorie!E40</f>
        <v>KŘP Jihočeského kraje</v>
      </c>
      <c r="F42" s="54" t="str">
        <f>kategorie!J40</f>
        <v>MI</v>
      </c>
      <c r="G42" s="104">
        <v>2.177199074074074E-3</v>
      </c>
      <c r="H42" s="60"/>
      <c r="I42" s="51">
        <f>IF(H42="A",12,IF(G42="","",RANK(G42,G37:G48,1)))</f>
        <v>4</v>
      </c>
      <c r="J42" s="55">
        <f t="shared" si="2"/>
        <v>4</v>
      </c>
    </row>
    <row r="43" spans="1:10" ht="19" customHeight="1" x14ac:dyDescent="0.2">
      <c r="A43" s="53">
        <f>kategorie!L41</f>
        <v>33</v>
      </c>
      <c r="B43" s="53" t="str">
        <f>kategorie!B41</f>
        <v>NĚMEC Tomáš</v>
      </c>
      <c r="C43" s="53">
        <f>kategorie!C41</f>
        <v>319228</v>
      </c>
      <c r="D43" s="54">
        <f>kategorie!D41</f>
        <v>1987</v>
      </c>
      <c r="E43" s="53" t="str">
        <f>kategorie!E41</f>
        <v>KŘP Olomouckého kraje</v>
      </c>
      <c r="F43" s="54" t="str">
        <f>kategorie!J41</f>
        <v>MI</v>
      </c>
      <c r="G43" s="104">
        <v>2.3333333333333335E-3</v>
      </c>
      <c r="H43" s="60"/>
      <c r="I43" s="51">
        <f>IF(H43="A",12,IF(G43="","",RANK(G43,G37:G48,1)))</f>
        <v>6</v>
      </c>
      <c r="J43" s="55">
        <f t="shared" si="2"/>
        <v>6</v>
      </c>
    </row>
    <row r="44" spans="1:10" ht="19" customHeight="1" x14ac:dyDescent="0.2">
      <c r="A44" s="53">
        <f>kategorie!L42</f>
        <v>34</v>
      </c>
      <c r="B44" s="53" t="str">
        <f>kategorie!B42</f>
        <v>NEUBERGER Marcel</v>
      </c>
      <c r="C44" s="53">
        <f>kategorie!C42</f>
        <v>325219</v>
      </c>
      <c r="D44" s="54">
        <f>kategorie!D42</f>
        <v>1990</v>
      </c>
      <c r="E44" s="53" t="str">
        <f>kategorie!E42</f>
        <v>KŘP hlavního m.Prahy</v>
      </c>
      <c r="F44" s="54" t="str">
        <f>kategorie!J42</f>
        <v>MI</v>
      </c>
      <c r="G44" s="104">
        <v>2.4640046296296298E-3</v>
      </c>
      <c r="H44" s="60"/>
      <c r="I44" s="51">
        <f>IF(H44="A",12,IF(G44="","",RANK(G44,G37:G48,1)))</f>
        <v>9</v>
      </c>
      <c r="J44" s="55">
        <f t="shared" si="2"/>
        <v>9</v>
      </c>
    </row>
    <row r="45" spans="1:10" ht="19" customHeight="1" x14ac:dyDescent="0.2">
      <c r="A45" s="53">
        <f>kategorie!L43</f>
        <v>35</v>
      </c>
      <c r="B45" s="53" t="str">
        <f>kategorie!B43</f>
        <v>PETRŽELA Ondřej</v>
      </c>
      <c r="C45" s="53">
        <f>kategorie!C43</f>
        <v>327093</v>
      </c>
      <c r="D45" s="54">
        <f>kategorie!D43</f>
        <v>1989</v>
      </c>
      <c r="E45" s="53" t="str">
        <f>kategorie!E43</f>
        <v>KŘP Olomouckého kraje</v>
      </c>
      <c r="F45" s="54" t="str">
        <f>kategorie!J43</f>
        <v>MI</v>
      </c>
      <c r="G45" s="104">
        <v>1.7403935185185185E-3</v>
      </c>
      <c r="H45" s="60"/>
      <c r="I45" s="51">
        <f>IF(H45="A",12,IF(G45="","",RANK(G45,G37:G48,1)))</f>
        <v>1</v>
      </c>
      <c r="J45" s="55" t="str">
        <f t="shared" si="2"/>
        <v>0</v>
      </c>
    </row>
    <row r="46" spans="1:10" ht="19" customHeight="1" x14ac:dyDescent="0.2">
      <c r="A46" s="53">
        <f>kategorie!L44</f>
        <v>36</v>
      </c>
      <c r="B46" s="53" t="str">
        <f>kategorie!B44</f>
        <v>ŠEBEK Stanislav</v>
      </c>
      <c r="C46" s="53">
        <f>kategorie!C44</f>
        <v>327857</v>
      </c>
      <c r="D46" s="54">
        <f>kategorie!D44</f>
        <v>1994</v>
      </c>
      <c r="E46" s="53" t="str">
        <f>kategorie!E44</f>
        <v>KŘP Olomouckého kraje</v>
      </c>
      <c r="F46" s="54" t="str">
        <f>kategorie!J44</f>
        <v>MI</v>
      </c>
      <c r="G46" s="104">
        <v>2.0003472222222224E-3</v>
      </c>
      <c r="H46" s="60"/>
      <c r="I46" s="51">
        <f>IF(H46="A",12,IF(G46="","",RANK(G46,G37:G48,1)))</f>
        <v>3</v>
      </c>
      <c r="J46" s="55">
        <f t="shared" si="2"/>
        <v>3</v>
      </c>
    </row>
    <row r="47" spans="1:10" s="115" customFormat="1" ht="19" customHeight="1" x14ac:dyDescent="0.2">
      <c r="A47" s="108">
        <f>kategorie!L45</f>
        <v>37</v>
      </c>
      <c r="B47" s="108" t="str">
        <f>kategorie!B45</f>
        <v>VÍTEK Miroslav</v>
      </c>
      <c r="C47" s="108">
        <f>kategorie!C45</f>
        <v>326681</v>
      </c>
      <c r="D47" s="109">
        <f>kategorie!D45</f>
        <v>1989</v>
      </c>
      <c r="E47" s="108" t="str">
        <f>kategorie!E45</f>
        <v>KŘP Ústeckého kraje</v>
      </c>
      <c r="F47" s="109" t="str">
        <f>kategorie!J45</f>
        <v>MI</v>
      </c>
      <c r="G47" s="110"/>
      <c r="H47" s="111" t="s">
        <v>168</v>
      </c>
      <c r="I47" s="113">
        <f>IF(H47="A",12,IF(G47="","",RANK(G47,G37:G48,1)))</f>
        <v>12</v>
      </c>
      <c r="J47" s="114">
        <f t="shared" si="2"/>
        <v>12</v>
      </c>
    </row>
    <row r="48" spans="1:10" ht="19" customHeight="1" x14ac:dyDescent="0.2">
      <c r="A48" s="53">
        <f>kategorie!L46</f>
        <v>38</v>
      </c>
      <c r="B48" s="53" t="str">
        <f>kategorie!B46</f>
        <v>VOLENEC Antonín</v>
      </c>
      <c r="C48" s="53">
        <f>kategorie!C46</f>
        <v>316383</v>
      </c>
      <c r="D48" s="54">
        <f>kategorie!D46</f>
        <v>1987</v>
      </c>
      <c r="E48" s="53" t="str">
        <f>kategorie!E46</f>
        <v>KŘP Středočeského kraje</v>
      </c>
      <c r="F48" s="54" t="str">
        <f>kategorie!J46</f>
        <v>MI</v>
      </c>
      <c r="G48" s="104">
        <v>2.7021990740740743E-3</v>
      </c>
      <c r="H48" s="60"/>
      <c r="I48" s="51">
        <f>IF(H48="A",12,IF(G48="","",RANK(G48,G37:G48,1)))</f>
        <v>10</v>
      </c>
      <c r="J48" s="55">
        <f t="shared" si="2"/>
        <v>10</v>
      </c>
    </row>
    <row r="51" spans="1:10" s="47" customFormat="1" ht="19" x14ac:dyDescent="0.3">
      <c r="A51" s="47" t="s">
        <v>164</v>
      </c>
      <c r="D51" s="48"/>
      <c r="F51" s="48"/>
      <c r="G51" s="105"/>
      <c r="H51" s="59"/>
      <c r="I51" s="49"/>
      <c r="J51" s="50"/>
    </row>
    <row r="52" spans="1:10" s="66" customFormat="1" ht="32" x14ac:dyDescent="0.2">
      <c r="A52" s="62" t="s">
        <v>157</v>
      </c>
      <c r="B52" s="62" t="s">
        <v>43</v>
      </c>
      <c r="C52" s="62" t="s">
        <v>41</v>
      </c>
      <c r="D52" s="63" t="s">
        <v>44</v>
      </c>
      <c r="E52" s="62" t="s">
        <v>45</v>
      </c>
      <c r="F52" s="63" t="s">
        <v>0</v>
      </c>
      <c r="G52" s="106" t="s">
        <v>155</v>
      </c>
      <c r="H52" s="64" t="s">
        <v>170</v>
      </c>
      <c r="I52" s="62" t="s">
        <v>154</v>
      </c>
      <c r="J52" s="65" t="s">
        <v>153</v>
      </c>
    </row>
    <row r="53" spans="1:10" ht="19" customHeight="1" x14ac:dyDescent="0.2">
      <c r="A53" s="53">
        <f>kategorie!L50</f>
        <v>39</v>
      </c>
      <c r="B53" s="53" t="str">
        <f>kategorie!B50</f>
        <v>BENDOVÁ Kristýna</v>
      </c>
      <c r="C53" s="53">
        <f>kategorie!C50</f>
        <v>326402</v>
      </c>
      <c r="D53" s="54">
        <f>kategorie!D50</f>
        <v>1988</v>
      </c>
      <c r="E53" s="53" t="str">
        <f>kategorie!E50</f>
        <v>KŘP Plzeňského kraje</v>
      </c>
      <c r="F53" s="54" t="str">
        <f>kategorie!J50</f>
        <v>Z</v>
      </c>
      <c r="G53" s="104">
        <v>3.4863425925925925E-3</v>
      </c>
      <c r="H53" s="60"/>
      <c r="I53" s="51">
        <f>IF(H53="A",14,IF(G53="","",RANK(G53,G53:G66,1)))</f>
        <v>9</v>
      </c>
      <c r="J53" s="55">
        <f t="shared" ref="J53:J66" si="3">IF(I53=1,"0",I53)</f>
        <v>9</v>
      </c>
    </row>
    <row r="54" spans="1:10" s="115" customFormat="1" ht="19" customHeight="1" x14ac:dyDescent="0.2">
      <c r="A54" s="108">
        <f>kategorie!L51</f>
        <v>40</v>
      </c>
      <c r="B54" s="108" t="str">
        <f>kategorie!B51</f>
        <v>BLÍNOVÁ Lucie</v>
      </c>
      <c r="C54" s="108">
        <f>kategorie!C51</f>
        <v>308142</v>
      </c>
      <c r="D54" s="109">
        <f>kategorie!D51</f>
        <v>1980</v>
      </c>
      <c r="E54" s="108" t="str">
        <f>kategorie!E51</f>
        <v>KŘP Ústeckého kraje</v>
      </c>
      <c r="F54" s="109" t="str">
        <f>kategorie!J51</f>
        <v>Z</v>
      </c>
      <c r="G54" s="110"/>
      <c r="H54" s="111" t="s">
        <v>168</v>
      </c>
      <c r="I54" s="113">
        <f>IF(H54="A",14,IF(G54="","",RANK(G54,G53:G66,1)))</f>
        <v>14</v>
      </c>
      <c r="J54" s="114">
        <f t="shared" si="3"/>
        <v>14</v>
      </c>
    </row>
    <row r="55" spans="1:10" ht="19" customHeight="1" x14ac:dyDescent="0.2">
      <c r="A55" s="53">
        <f>kategorie!L52</f>
        <v>41</v>
      </c>
      <c r="B55" s="53" t="str">
        <f>kategorie!B52</f>
        <v>CACKOVÁ Jaroslava</v>
      </c>
      <c r="C55" s="53">
        <f>kategorie!C52</f>
        <v>328813</v>
      </c>
      <c r="D55" s="54">
        <f>kategorie!D52</f>
        <v>1990</v>
      </c>
      <c r="E55" s="53" t="str">
        <f>kategorie!E52</f>
        <v>KŘP Jihočeského kraje</v>
      </c>
      <c r="F55" s="54" t="str">
        <f>kategorie!J52</f>
        <v>Z</v>
      </c>
      <c r="G55" s="104">
        <v>4.2554398148148152E-3</v>
      </c>
      <c r="H55" s="60"/>
      <c r="I55" s="51">
        <f>IF(H55="A",14,IF(G55="","",RANK(G55,G53:G66,1)))</f>
        <v>11</v>
      </c>
      <c r="J55" s="55">
        <f t="shared" si="3"/>
        <v>11</v>
      </c>
    </row>
    <row r="56" spans="1:10" ht="19" customHeight="1" x14ac:dyDescent="0.2">
      <c r="A56" s="53">
        <f>kategorie!L53</f>
        <v>42</v>
      </c>
      <c r="B56" s="53" t="str">
        <f>kategorie!B53</f>
        <v>DUDKOVÁ Lenka</v>
      </c>
      <c r="C56" s="53">
        <f>kategorie!C53</f>
        <v>325250</v>
      </c>
      <c r="D56" s="54">
        <f>kategorie!D53</f>
        <v>1985</v>
      </c>
      <c r="E56" s="53" t="str">
        <f>kategorie!E53</f>
        <v>KŘP hlavního m.Prahy</v>
      </c>
      <c r="F56" s="54" t="str">
        <f>kategorie!J53</f>
        <v>Z</v>
      </c>
      <c r="G56" s="104">
        <v>3.5012731481481479E-3</v>
      </c>
      <c r="H56" s="60"/>
      <c r="I56" s="51">
        <f>IF(H56="A",14,IF(G56="","",RANK(G56,G53:G66,1)))</f>
        <v>10</v>
      </c>
      <c r="J56" s="55">
        <f t="shared" si="3"/>
        <v>10</v>
      </c>
    </row>
    <row r="57" spans="1:10" ht="19" customHeight="1" x14ac:dyDescent="0.2">
      <c r="A57" s="53">
        <f>kategorie!L54</f>
        <v>43</v>
      </c>
      <c r="B57" s="53" t="str">
        <f>kategorie!B54</f>
        <v>HLOUŠKOVÁ Marcela</v>
      </c>
      <c r="C57" s="53">
        <f>kategorie!C54</f>
        <v>316885</v>
      </c>
      <c r="D57" s="54">
        <f>kategorie!D54</f>
        <v>1974</v>
      </c>
      <c r="E57" s="53" t="str">
        <f>kategorie!E54</f>
        <v>KŘ Olomouckého kraje</v>
      </c>
      <c r="F57" s="54" t="str">
        <f>kategorie!J54</f>
        <v>Z</v>
      </c>
      <c r="G57" s="104">
        <v>3.1968750000000001E-3</v>
      </c>
      <c r="H57" s="60"/>
      <c r="I57" s="51">
        <f>IF(H57="A",14,IF(G57="","",RANK(G57,G53:G66,1)))</f>
        <v>6</v>
      </c>
      <c r="J57" s="55">
        <f t="shared" si="3"/>
        <v>6</v>
      </c>
    </row>
    <row r="58" spans="1:10" ht="19" customHeight="1" x14ac:dyDescent="0.2">
      <c r="A58" s="53">
        <f>kategorie!L55</f>
        <v>44</v>
      </c>
      <c r="B58" s="53" t="str">
        <f>kategorie!B55</f>
        <v>MATĚJKOVÁ Tereza</v>
      </c>
      <c r="C58" s="53">
        <f>kategorie!C55</f>
        <v>327321</v>
      </c>
      <c r="D58" s="54">
        <f>kategorie!D55</f>
        <v>1985</v>
      </c>
      <c r="E58" s="53" t="str">
        <f>kategorie!E55</f>
        <v>KŘP Jihomoravského kraje</v>
      </c>
      <c r="F58" s="54" t="str">
        <f>kategorie!J55</f>
        <v>Z</v>
      </c>
      <c r="G58" s="104">
        <v>4.8896990740740741E-3</v>
      </c>
      <c r="H58" s="60"/>
      <c r="I58" s="51">
        <f>IF(H58="A",14,IF(G58="","",RANK(G58,G53:G66,1)))</f>
        <v>13</v>
      </c>
      <c r="J58" s="55">
        <f t="shared" si="3"/>
        <v>13</v>
      </c>
    </row>
    <row r="59" spans="1:10" ht="19" customHeight="1" x14ac:dyDescent="0.2">
      <c r="A59" s="53">
        <f>kategorie!L56</f>
        <v>45</v>
      </c>
      <c r="B59" s="53" t="str">
        <f>kategorie!B56</f>
        <v>MIKEŠOVÁ Věra</v>
      </c>
      <c r="C59" s="53">
        <f>kategorie!C56</f>
        <v>328317</v>
      </c>
      <c r="D59" s="54">
        <f>kategorie!D56</f>
        <v>1990</v>
      </c>
      <c r="E59" s="53" t="str">
        <f>kategorie!E56</f>
        <v>KŘP Jihočeského kraje</v>
      </c>
      <c r="F59" s="54" t="str">
        <f>kategorie!J56</f>
        <v>Z</v>
      </c>
      <c r="G59" s="104">
        <v>3.4122685185185189E-3</v>
      </c>
      <c r="H59" s="60"/>
      <c r="I59" s="51">
        <f>IF(H59="A",14,IF(G59="","",RANK(G59,G53:G66,1)))</f>
        <v>8</v>
      </c>
      <c r="J59" s="55">
        <f t="shared" si="3"/>
        <v>8</v>
      </c>
    </row>
    <row r="60" spans="1:10" ht="19" customHeight="1" x14ac:dyDescent="0.2">
      <c r="A60" s="53">
        <f>kategorie!L57</f>
        <v>46</v>
      </c>
      <c r="B60" s="53" t="str">
        <f>kategorie!B57</f>
        <v>MOJDLOVÁ Lucie</v>
      </c>
      <c r="C60" s="53">
        <f>kategorie!C57</f>
        <v>326338</v>
      </c>
      <c r="D60" s="54">
        <f>kategorie!D57</f>
        <v>1990</v>
      </c>
      <c r="E60" s="53" t="str">
        <f>kategorie!E57</f>
        <v>KŘP Středočeského kraje</v>
      </c>
      <c r="F60" s="54" t="str">
        <f>kategorie!J57</f>
        <v>Z</v>
      </c>
      <c r="G60" s="104">
        <v>2.9074074074074072E-3</v>
      </c>
      <c r="H60" s="60"/>
      <c r="I60" s="51">
        <f>IF(H60="A",14,IF(G60="","",RANK(G60,G53:G66,1)))</f>
        <v>5</v>
      </c>
      <c r="J60" s="55">
        <f t="shared" si="3"/>
        <v>5</v>
      </c>
    </row>
    <row r="61" spans="1:10" ht="19" customHeight="1" x14ac:dyDescent="0.2">
      <c r="A61" s="53">
        <f>kategorie!L58</f>
        <v>47</v>
      </c>
      <c r="B61" s="53" t="str">
        <f>kategorie!B58</f>
        <v>PETRÁČKOVÁ Adéla</v>
      </c>
      <c r="C61" s="53">
        <f>kategorie!C58</f>
        <v>327649</v>
      </c>
      <c r="D61" s="54">
        <f>kategorie!D58</f>
        <v>1994</v>
      </c>
      <c r="E61" s="53" t="str">
        <f>kategorie!E58</f>
        <v>KŘP Královéhradeckého kraje</v>
      </c>
      <c r="F61" s="54" t="str">
        <f>kategorie!J58</f>
        <v>Z</v>
      </c>
      <c r="G61" s="104">
        <v>2.6809027777777781E-3</v>
      </c>
      <c r="H61" s="60"/>
      <c r="I61" s="51">
        <f>IF(H61="A",14,IF(G61="","",RANK(G61,G53:G66,1)))</f>
        <v>3</v>
      </c>
      <c r="J61" s="55">
        <f t="shared" si="3"/>
        <v>3</v>
      </c>
    </row>
    <row r="62" spans="1:10" ht="19" customHeight="1" x14ac:dyDescent="0.2">
      <c r="A62" s="53">
        <f>kategorie!L59</f>
        <v>48</v>
      </c>
      <c r="B62" s="53" t="str">
        <f>kategorie!B59</f>
        <v>PLHÁKOVÁ Dominika</v>
      </c>
      <c r="C62" s="53">
        <f>kategorie!C59</f>
        <v>326096</v>
      </c>
      <c r="D62" s="54">
        <f>kategorie!D59</f>
        <v>1991</v>
      </c>
      <c r="E62" s="53" t="str">
        <f>kategorie!E59</f>
        <v>KŘP Středočeského kraje</v>
      </c>
      <c r="F62" s="54" t="str">
        <f>kategorie!J59</f>
        <v>Z</v>
      </c>
      <c r="G62" s="104">
        <v>2.6016203703703705E-3</v>
      </c>
      <c r="H62" s="60"/>
      <c r="I62" s="51">
        <f>IF(H62="A",14,IF(G62="","",RANK(G62,G53:G66,1)))</f>
        <v>1</v>
      </c>
      <c r="J62" s="55" t="str">
        <f t="shared" si="3"/>
        <v>0</v>
      </c>
    </row>
    <row r="63" spans="1:10" ht="19" customHeight="1" x14ac:dyDescent="0.2">
      <c r="A63" s="53">
        <f>kategorie!L60</f>
        <v>49</v>
      </c>
      <c r="B63" s="53" t="str">
        <f>kategorie!B60</f>
        <v>PROCHÁZKOVÁ Patricie</v>
      </c>
      <c r="C63" s="53">
        <f>kategorie!C60</f>
        <v>325592</v>
      </c>
      <c r="D63" s="54">
        <f>kategorie!D60</f>
        <v>1984</v>
      </c>
      <c r="E63" s="53" t="str">
        <f>kategorie!E60</f>
        <v>KŘP Plzeňského kraje</v>
      </c>
      <c r="F63" s="54" t="str">
        <f>kategorie!J60</f>
        <v>Z</v>
      </c>
      <c r="G63" s="104">
        <v>2.8811342592592591E-3</v>
      </c>
      <c r="H63" s="60"/>
      <c r="I63" s="51">
        <f>IF(H63="A",14,IF(G63="","",RANK(G63,G53:G66,1)))</f>
        <v>4</v>
      </c>
      <c r="J63" s="55">
        <f t="shared" si="3"/>
        <v>4</v>
      </c>
    </row>
    <row r="64" spans="1:10" ht="19" customHeight="1" x14ac:dyDescent="0.2">
      <c r="A64" s="53">
        <f>kategorie!L61</f>
        <v>50</v>
      </c>
      <c r="B64" s="53" t="str">
        <f>kategorie!B61</f>
        <v>SCHUBERTOVÁ Jana</v>
      </c>
      <c r="C64" s="53">
        <f>kategorie!C61</f>
        <v>326144</v>
      </c>
      <c r="D64" s="54">
        <f>kategorie!D61</f>
        <v>1984</v>
      </c>
      <c r="E64" s="53" t="str">
        <f>kategorie!E61</f>
        <v>KŘP Ústeckého kraje</v>
      </c>
      <c r="F64" s="54" t="str">
        <f>kategorie!J61</f>
        <v>Z</v>
      </c>
      <c r="G64" s="104">
        <v>2.6179398148148147E-3</v>
      </c>
      <c r="H64" s="60"/>
      <c r="I64" s="51">
        <f>IF(H64="A",14,IF(G64="","",RANK(G64,G53:G66,1)))</f>
        <v>2</v>
      </c>
      <c r="J64" s="55">
        <f t="shared" si="3"/>
        <v>2</v>
      </c>
    </row>
    <row r="65" spans="1:10" ht="19" customHeight="1" x14ac:dyDescent="0.2">
      <c r="A65" s="53">
        <f>kategorie!L62</f>
        <v>51</v>
      </c>
      <c r="B65" s="53" t="str">
        <f>kategorie!B62</f>
        <v>TUČKOVÁ Dagmar</v>
      </c>
      <c r="C65" s="53">
        <f>kategorie!C62</f>
        <v>325260</v>
      </c>
      <c r="D65" s="54">
        <f>kategorie!D62</f>
        <v>1986</v>
      </c>
      <c r="E65" s="53" t="str">
        <f>kategorie!E62</f>
        <v>KŘP hlavního m.Prahy</v>
      </c>
      <c r="F65" s="54" t="str">
        <f>kategorie!J62</f>
        <v>Z</v>
      </c>
      <c r="G65" s="104">
        <v>4.8675925925925926E-3</v>
      </c>
      <c r="H65" s="60"/>
      <c r="I65" s="51">
        <f>IF(H65="A",14,IF(G65="","",RANK(G65,G53:G66,1)))</f>
        <v>12</v>
      </c>
      <c r="J65" s="55">
        <f t="shared" si="3"/>
        <v>12</v>
      </c>
    </row>
    <row r="66" spans="1:10" ht="19" customHeight="1" x14ac:dyDescent="0.2">
      <c r="A66" s="53">
        <f>kategorie!L63</f>
        <v>52</v>
      </c>
      <c r="B66" s="53" t="str">
        <f>kategorie!B63</f>
        <v>VAHALOVÁ Adéla</v>
      </c>
      <c r="C66" s="53">
        <f>kategorie!C63</f>
        <v>329754</v>
      </c>
      <c r="D66" s="54">
        <f>kategorie!D63</f>
        <v>1989</v>
      </c>
      <c r="E66" s="53" t="str">
        <f>kategorie!E63</f>
        <v>KŘP Moravskoslezského kraje</v>
      </c>
      <c r="F66" s="54" t="str">
        <f>kategorie!J63</f>
        <v>Z</v>
      </c>
      <c r="G66" s="104">
        <v>3.2623842592592596E-3</v>
      </c>
      <c r="H66" s="60"/>
      <c r="I66" s="51">
        <f>IF(H66="A",14,IF(G66="","",RANK(G66,G53:G66,1)))</f>
        <v>7</v>
      </c>
      <c r="J66" s="55">
        <f t="shared" si="3"/>
        <v>7</v>
      </c>
    </row>
  </sheetData>
  <phoneticPr fontId="16" type="noConversion"/>
  <pageMargins left="0.7" right="0.7" top="0.78740157499999996" bottom="0.78740157499999996" header="0.3" footer="0.3"/>
  <pageSetup paperSize="9" orientation="portrait" r:id="rId1"/>
  <rowBreaks count="3" manualBreakCount="3">
    <brk id="16" max="16383" man="1"/>
    <brk id="33" max="16383" man="1"/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 enableFormatConditionsCalculation="0"/>
  <dimension ref="A1:X66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4.5" customWidth="1"/>
    <col min="2" max="2" width="21.5" customWidth="1"/>
    <col min="3" max="3" width="7" bestFit="1" customWidth="1"/>
    <col min="4" max="4" width="11.83203125" style="41" bestFit="1" customWidth="1"/>
    <col min="5" max="5" width="32.6640625" bestFit="1" customWidth="1"/>
    <col min="6" max="6" width="9.5" style="41" bestFit="1" customWidth="1"/>
    <col min="7" max="11" width="5.83203125" style="41" customWidth="1"/>
    <col min="12" max="12" width="8.1640625" style="84" customWidth="1"/>
    <col min="13" max="13" width="9" style="93" bestFit="1" customWidth="1"/>
    <col min="14" max="14" width="9.6640625" style="138" bestFit="1" customWidth="1"/>
    <col min="15" max="15" width="7.83203125" style="29" bestFit="1" customWidth="1"/>
  </cols>
  <sheetData>
    <row r="1" spans="1:24" s="42" customFormat="1" ht="17" x14ac:dyDescent="0.25">
      <c r="A1" s="42" t="s">
        <v>166</v>
      </c>
      <c r="D1" s="43"/>
      <c r="E1" s="42" t="s">
        <v>173</v>
      </c>
      <c r="F1" s="43"/>
      <c r="G1" s="43"/>
      <c r="H1" s="43"/>
      <c r="I1" s="43"/>
      <c r="J1" s="43"/>
      <c r="K1" s="43"/>
      <c r="L1" s="82"/>
      <c r="M1" s="90"/>
      <c r="N1" s="135"/>
      <c r="O1" s="45"/>
    </row>
    <row r="2" spans="1:24" s="29" customFormat="1" x14ac:dyDescent="0.2">
      <c r="A2" s="30" t="str">
        <f>kategorie!L2</f>
        <v>čislo</v>
      </c>
      <c r="B2" s="30" t="str">
        <f>kategorie!B2</f>
        <v>Příjmeni a jméno</v>
      </c>
      <c r="C2" s="30" t="str">
        <f>kategorie!C2</f>
        <v>OEČ</v>
      </c>
      <c r="D2" s="36" t="str">
        <f>kategorie!D2</f>
        <v>rok narození</v>
      </c>
      <c r="E2" s="30" t="str">
        <f>kategorie!E2</f>
        <v>Útvar policie</v>
      </c>
      <c r="F2" s="36" t="s">
        <v>0</v>
      </c>
      <c r="G2" s="36" t="s">
        <v>168</v>
      </c>
      <c r="H2" s="36" t="s">
        <v>174</v>
      </c>
      <c r="I2" s="36" t="s">
        <v>175</v>
      </c>
      <c r="J2" s="36" t="s">
        <v>176</v>
      </c>
      <c r="K2" s="36" t="s">
        <v>177</v>
      </c>
      <c r="L2" s="83" t="s">
        <v>155</v>
      </c>
      <c r="M2" s="91" t="s">
        <v>156</v>
      </c>
      <c r="N2" s="136" t="s">
        <v>178</v>
      </c>
      <c r="O2" s="30" t="s">
        <v>154</v>
      </c>
      <c r="X2" s="29" t="s">
        <v>185</v>
      </c>
    </row>
    <row r="3" spans="1:24" x14ac:dyDescent="0.2">
      <c r="A3" s="8">
        <f>kategorie!L3</f>
        <v>1</v>
      </c>
      <c r="B3" s="8" t="str">
        <f>kategorie!B3</f>
        <v>BERAN Josef</v>
      </c>
      <c r="C3" s="8">
        <f>kategorie!C3</f>
        <v>254245</v>
      </c>
      <c r="D3" s="40">
        <f>kategorie!D3</f>
        <v>1967</v>
      </c>
      <c r="E3" s="8" t="str">
        <f>kategorie!E3</f>
        <v>KŘP Královéhradeckého kraje</v>
      </c>
      <c r="F3" s="40" t="str">
        <f>kategorie!J3</f>
        <v>MIII</v>
      </c>
      <c r="G3" s="40">
        <v>4</v>
      </c>
      <c r="H3" s="40">
        <v>6</v>
      </c>
      <c r="I3" s="40">
        <v>2</v>
      </c>
      <c r="J3" s="40">
        <v>0</v>
      </c>
      <c r="K3" s="40"/>
      <c r="L3" s="129">
        <v>12.9</v>
      </c>
      <c r="M3" s="92"/>
      <c r="N3" s="137">
        <f>IF(L3="","",((5*G3)+(3*H3)+(1*I3)-(5*J3))/L3)</f>
        <v>3.1007751937984493</v>
      </c>
      <c r="O3" s="30">
        <f>IF(M3="A",13,IF(N3="","",RANK(N3,N3:N15,0)))</f>
        <v>6</v>
      </c>
      <c r="X3" s="118">
        <f t="shared" ref="X3:X15" si="0">G3+H3+I3+J3</f>
        <v>12</v>
      </c>
    </row>
    <row r="4" spans="1:24" x14ac:dyDescent="0.2">
      <c r="A4" s="8">
        <f>kategorie!L4</f>
        <v>2</v>
      </c>
      <c r="B4" s="8" t="str">
        <f>kategorie!B4</f>
        <v>BIERSKÝ Tomáš</v>
      </c>
      <c r="C4" s="8">
        <f>kategorie!C4</f>
        <v>285307</v>
      </c>
      <c r="D4" s="40">
        <f>kategorie!D4</f>
        <v>1972</v>
      </c>
      <c r="E4" s="8" t="str">
        <f>kategorie!E4</f>
        <v>KŘP Moravskoslezského kraje</v>
      </c>
      <c r="F4" s="40" t="str">
        <f>kategorie!J4</f>
        <v>MIII</v>
      </c>
      <c r="G4" s="40">
        <v>8</v>
      </c>
      <c r="H4" s="40">
        <v>3</v>
      </c>
      <c r="I4" s="40">
        <v>1</v>
      </c>
      <c r="J4" s="40">
        <v>0</v>
      </c>
      <c r="K4" s="40"/>
      <c r="L4" s="129">
        <v>18.23</v>
      </c>
      <c r="M4" s="92"/>
      <c r="N4" s="137">
        <f t="shared" ref="N4:N15" si="1">IF(L4="","",((5*G4)+(3*H4)+(1*I4)-(5*J4))/L4)</f>
        <v>2.7427317608337902</v>
      </c>
      <c r="O4" s="30">
        <f>IF(M4="A",13,IF(N4="","",RANK(N4,N3:N15,0)))</f>
        <v>9</v>
      </c>
      <c r="X4" s="118">
        <f t="shared" si="0"/>
        <v>12</v>
      </c>
    </row>
    <row r="5" spans="1:24" x14ac:dyDescent="0.2">
      <c r="A5" s="8">
        <f>kategorie!L5</f>
        <v>3</v>
      </c>
      <c r="B5" s="8" t="str">
        <f>kategorie!B5</f>
        <v>DUDEŠEK Martin</v>
      </c>
      <c r="C5" s="8">
        <f>kategorie!C5</f>
        <v>279865</v>
      </c>
      <c r="D5" s="40">
        <f>kategorie!D5</f>
        <v>1975</v>
      </c>
      <c r="E5" s="8" t="str">
        <f>kategorie!E5</f>
        <v>KŘP Olomouckého kraje</v>
      </c>
      <c r="F5" s="40" t="str">
        <f>kategorie!J5</f>
        <v>MIII</v>
      </c>
      <c r="G5" s="40">
        <v>6</v>
      </c>
      <c r="H5" s="40">
        <v>5</v>
      </c>
      <c r="I5" s="40">
        <v>1</v>
      </c>
      <c r="J5" s="40">
        <v>0</v>
      </c>
      <c r="K5" s="40"/>
      <c r="L5" s="129">
        <v>14.19</v>
      </c>
      <c r="M5" s="92"/>
      <c r="N5" s="137">
        <f t="shared" si="1"/>
        <v>3.2417195207892884</v>
      </c>
      <c r="O5" s="30">
        <f>IF(M5="A",13,IF(N5="","",RANK(N5,N3:N15,0)))</f>
        <v>5</v>
      </c>
      <c r="X5" s="118">
        <f t="shared" si="0"/>
        <v>12</v>
      </c>
    </row>
    <row r="6" spans="1:24" x14ac:dyDescent="0.2">
      <c r="A6" s="8">
        <f>kategorie!L6</f>
        <v>4</v>
      </c>
      <c r="B6" s="8" t="str">
        <f>kategorie!B6</f>
        <v>DVOŘÁK Pavel</v>
      </c>
      <c r="C6" s="8">
        <f>kategorie!C6</f>
        <v>235937</v>
      </c>
      <c r="D6" s="40">
        <f>kategorie!D6</f>
        <v>1969</v>
      </c>
      <c r="E6" s="8" t="str">
        <f>kategorie!E6</f>
        <v>KŘP hlavního m.Prahy</v>
      </c>
      <c r="F6" s="40" t="str">
        <f>kategorie!J6</f>
        <v>MIII</v>
      </c>
      <c r="G6" s="40">
        <v>3</v>
      </c>
      <c r="H6" s="40">
        <v>4</v>
      </c>
      <c r="I6" s="40">
        <v>5</v>
      </c>
      <c r="J6" s="40">
        <v>0</v>
      </c>
      <c r="K6" s="40"/>
      <c r="L6" s="129">
        <v>12.28</v>
      </c>
      <c r="M6" s="92"/>
      <c r="N6" s="137">
        <f t="shared" si="1"/>
        <v>2.6058631921824107</v>
      </c>
      <c r="O6" s="30">
        <f>IF(M6="A",13,IF(N6="","",RANK(N6,N3:N15,0)))</f>
        <v>11</v>
      </c>
      <c r="X6" s="118">
        <f t="shared" si="0"/>
        <v>12</v>
      </c>
    </row>
    <row r="7" spans="1:24" x14ac:dyDescent="0.2">
      <c r="A7" s="8">
        <f>kategorie!L7</f>
        <v>5</v>
      </c>
      <c r="B7" s="8" t="str">
        <f>kategorie!B7</f>
        <v>KAŠPAR Jan</v>
      </c>
      <c r="C7" s="8">
        <f>kategorie!C7</f>
        <v>256716</v>
      </c>
      <c r="D7" s="40">
        <f>kategorie!D7</f>
        <v>1973</v>
      </c>
      <c r="E7" s="8" t="str">
        <f>kategorie!E7</f>
        <v>KŘP Jihočeského kraje</v>
      </c>
      <c r="F7" s="40" t="str">
        <f>kategorie!J7</f>
        <v>MIII</v>
      </c>
      <c r="G7" s="40">
        <v>7</v>
      </c>
      <c r="H7" s="40">
        <v>3</v>
      </c>
      <c r="I7" s="40">
        <v>2</v>
      </c>
      <c r="J7" s="40">
        <v>0</v>
      </c>
      <c r="K7" s="40"/>
      <c r="L7" s="129">
        <v>13.82</v>
      </c>
      <c r="M7" s="92"/>
      <c r="N7" s="137">
        <f t="shared" si="1"/>
        <v>3.3285094066570187</v>
      </c>
      <c r="O7" s="30">
        <f>IF(M7="A",13,IF(N7="","",RANK(N7,N3:N15,0)))</f>
        <v>4</v>
      </c>
      <c r="X7" s="118">
        <f t="shared" si="0"/>
        <v>12</v>
      </c>
    </row>
    <row r="8" spans="1:24" x14ac:dyDescent="0.2">
      <c r="A8" s="8">
        <f>kategorie!L8</f>
        <v>6</v>
      </c>
      <c r="B8" s="8" t="str">
        <f>kategorie!B8</f>
        <v>KUBŮ Milan</v>
      </c>
      <c r="C8" s="8">
        <f>kategorie!C8</f>
        <v>309302</v>
      </c>
      <c r="D8" s="40">
        <f>kategorie!D8</f>
        <v>1976</v>
      </c>
      <c r="E8" s="8" t="str">
        <f>kategorie!E8</f>
        <v>KŘP Středočeského kraje</v>
      </c>
      <c r="F8" s="40" t="str">
        <f>kategorie!J8</f>
        <v>MIII</v>
      </c>
      <c r="G8" s="40">
        <v>7</v>
      </c>
      <c r="H8" s="40">
        <v>5</v>
      </c>
      <c r="I8" s="40">
        <v>0</v>
      </c>
      <c r="J8" s="40">
        <v>0</v>
      </c>
      <c r="K8" s="40"/>
      <c r="L8" s="129">
        <v>10.039999999999999</v>
      </c>
      <c r="M8" s="92"/>
      <c r="N8" s="137">
        <f t="shared" si="1"/>
        <v>4.9800796812749004</v>
      </c>
      <c r="O8" s="30">
        <f>IF(M8="A",13,IF(N8="","",RANK(N8,N3:N15,0)))</f>
        <v>1</v>
      </c>
      <c r="X8" s="118">
        <f t="shared" si="0"/>
        <v>12</v>
      </c>
    </row>
    <row r="9" spans="1:24" x14ac:dyDescent="0.2">
      <c r="A9" s="8">
        <f>kategorie!L9</f>
        <v>7</v>
      </c>
      <c r="B9" s="8" t="str">
        <f>kategorie!B9</f>
        <v>MATERNA Jan</v>
      </c>
      <c r="C9" s="8">
        <f>kategorie!C9</f>
        <v>254147</v>
      </c>
      <c r="D9" s="40">
        <f>kategorie!D9</f>
        <v>1971</v>
      </c>
      <c r="E9" s="8" t="str">
        <f>kategorie!E9</f>
        <v>KŘP hlavního m.Prahy</v>
      </c>
      <c r="F9" s="40" t="str">
        <f>kategorie!J9</f>
        <v>MIII</v>
      </c>
      <c r="G9" s="40">
        <v>5</v>
      </c>
      <c r="H9" s="40">
        <v>2</v>
      </c>
      <c r="I9" s="40">
        <v>5</v>
      </c>
      <c r="J9" s="40">
        <v>0</v>
      </c>
      <c r="K9" s="40"/>
      <c r="L9" s="129">
        <v>13.15</v>
      </c>
      <c r="M9" s="92"/>
      <c r="N9" s="137">
        <f t="shared" si="1"/>
        <v>2.7376425855513307</v>
      </c>
      <c r="O9" s="30">
        <f>IF(M9="A",13,IF(N9="","",RANK(N9,N3:N15,0)))</f>
        <v>10</v>
      </c>
      <c r="X9" s="118">
        <f t="shared" si="0"/>
        <v>12</v>
      </c>
    </row>
    <row r="10" spans="1:24" x14ac:dyDescent="0.2">
      <c r="A10" s="8">
        <f>kategorie!L10</f>
        <v>8</v>
      </c>
      <c r="B10" s="8" t="str">
        <f>kategorie!B10</f>
        <v>MELÍŠEK Marek</v>
      </c>
      <c r="C10" s="8">
        <f>kategorie!C10</f>
        <v>260962</v>
      </c>
      <c r="D10" s="40">
        <f>kategorie!D10</f>
        <v>1974</v>
      </c>
      <c r="E10" s="8" t="str">
        <f>kategorie!E10</f>
        <v>KŘP Plzeňského kraje</v>
      </c>
      <c r="F10" s="40" t="str">
        <f>kategorie!J10</f>
        <v>MIII</v>
      </c>
      <c r="G10" s="40">
        <v>3</v>
      </c>
      <c r="H10" s="40">
        <v>2</v>
      </c>
      <c r="I10" s="40">
        <v>7</v>
      </c>
      <c r="J10" s="40">
        <v>0</v>
      </c>
      <c r="K10" s="40"/>
      <c r="L10" s="129">
        <v>13.83</v>
      </c>
      <c r="M10" s="92"/>
      <c r="N10" s="137">
        <f t="shared" si="1"/>
        <v>2.0245842371655822</v>
      </c>
      <c r="O10" s="30">
        <f>IF(M10="A",13,IF(N10="","",RANK(N10,N3:N15,0)))</f>
        <v>12</v>
      </c>
      <c r="X10" s="118">
        <f t="shared" si="0"/>
        <v>12</v>
      </c>
    </row>
    <row r="11" spans="1:24" x14ac:dyDescent="0.2">
      <c r="A11" s="8">
        <f>kategorie!L11</f>
        <v>9</v>
      </c>
      <c r="B11" s="8" t="str">
        <f>kategorie!B11</f>
        <v>MRÁZEK Petr</v>
      </c>
      <c r="C11" s="8">
        <f>kategorie!C11</f>
        <v>253302</v>
      </c>
      <c r="D11" s="40">
        <f>kategorie!D11</f>
        <v>1973</v>
      </c>
      <c r="E11" s="8" t="str">
        <f>kategorie!E11</f>
        <v>KŘP Středočeského kraje</v>
      </c>
      <c r="F11" s="40" t="str">
        <f>kategorie!J11</f>
        <v>MIII</v>
      </c>
      <c r="G11" s="40">
        <v>4</v>
      </c>
      <c r="H11" s="40">
        <v>8</v>
      </c>
      <c r="I11" s="40">
        <v>0</v>
      </c>
      <c r="J11" s="40">
        <v>0</v>
      </c>
      <c r="K11" s="40"/>
      <c r="L11" s="129">
        <v>12.72</v>
      </c>
      <c r="M11" s="92"/>
      <c r="N11" s="137">
        <f t="shared" si="1"/>
        <v>3.4591194968553456</v>
      </c>
      <c r="O11" s="30">
        <f>IF(M11="A",13,IF(N11="","",RANK(N11,N3:N15,0)))</f>
        <v>3</v>
      </c>
      <c r="X11" s="118">
        <f t="shared" si="0"/>
        <v>12</v>
      </c>
    </row>
    <row r="12" spans="1:24" x14ac:dyDescent="0.2">
      <c r="A12" s="8">
        <f>kategorie!L12</f>
        <v>10</v>
      </c>
      <c r="B12" s="8" t="str">
        <f>kategorie!B12</f>
        <v>STRNAD Pavel</v>
      </c>
      <c r="C12" s="8">
        <f>kategorie!C12</f>
        <v>256367</v>
      </c>
      <c r="D12" s="40">
        <f>kategorie!D12</f>
        <v>1969</v>
      </c>
      <c r="E12" s="8" t="str">
        <f>kategorie!E12</f>
        <v>KŘP Jihočeského kraje</v>
      </c>
      <c r="F12" s="40" t="str">
        <f>kategorie!J12</f>
        <v>MIII</v>
      </c>
      <c r="G12" s="40">
        <v>7</v>
      </c>
      <c r="H12" s="40">
        <v>4</v>
      </c>
      <c r="I12" s="40">
        <v>1</v>
      </c>
      <c r="J12" s="40">
        <v>0</v>
      </c>
      <c r="K12" s="40"/>
      <c r="L12" s="129">
        <v>16.68</v>
      </c>
      <c r="M12" s="92"/>
      <c r="N12" s="137">
        <f t="shared" si="1"/>
        <v>2.8776978417266186</v>
      </c>
      <c r="O12" s="30">
        <f>IF(M12="A",13,IF(N12="","",RANK(N12,N3:N15,0)))</f>
        <v>7</v>
      </c>
      <c r="X12" s="118">
        <f t="shared" si="0"/>
        <v>12</v>
      </c>
    </row>
    <row r="13" spans="1:24" x14ac:dyDescent="0.2">
      <c r="A13" s="8">
        <f>kategorie!L13</f>
        <v>11</v>
      </c>
      <c r="B13" s="8" t="str">
        <f>kategorie!B13</f>
        <v>TICHÁČEK Jan</v>
      </c>
      <c r="C13" s="8">
        <f>kategorie!C13</f>
        <v>267339</v>
      </c>
      <c r="D13" s="40">
        <f>kategorie!D13</f>
        <v>1974</v>
      </c>
      <c r="E13" s="8" t="str">
        <f>kategorie!E13</f>
        <v>KŘP Ústeckého kraje</v>
      </c>
      <c r="F13" s="40" t="str">
        <f>kategorie!J13</f>
        <v>MIII</v>
      </c>
      <c r="G13" s="40">
        <v>7</v>
      </c>
      <c r="H13" s="40">
        <v>4</v>
      </c>
      <c r="I13" s="40">
        <v>1</v>
      </c>
      <c r="J13" s="40">
        <v>0</v>
      </c>
      <c r="K13" s="40"/>
      <c r="L13" s="129">
        <v>11.99</v>
      </c>
      <c r="M13" s="92"/>
      <c r="N13" s="137">
        <f t="shared" si="1"/>
        <v>4.0033361134278564</v>
      </c>
      <c r="O13" s="30">
        <f>IF(M13="A",13,IF(N13="","",RANK(N13,N3:N15,0)))</f>
        <v>2</v>
      </c>
      <c r="X13" s="118">
        <f t="shared" si="0"/>
        <v>12</v>
      </c>
    </row>
    <row r="14" spans="1:24" x14ac:dyDescent="0.2">
      <c r="A14" s="8">
        <f>kategorie!L14</f>
        <v>12</v>
      </c>
      <c r="B14" s="8" t="str">
        <f>kategorie!B14</f>
        <v>URBAN Tomáš</v>
      </c>
      <c r="C14" s="8">
        <f>kategorie!C14</f>
        <v>304098</v>
      </c>
      <c r="D14" s="40">
        <f>kategorie!D14</f>
        <v>1974</v>
      </c>
      <c r="E14" s="8" t="str">
        <f>kategorie!E14</f>
        <v>KŘP Jihomoravského kraje</v>
      </c>
      <c r="F14" s="40" t="str">
        <f>kategorie!J14</f>
        <v>MIII</v>
      </c>
      <c r="G14" s="40">
        <v>2</v>
      </c>
      <c r="H14" s="40">
        <v>2</v>
      </c>
      <c r="I14" s="40">
        <v>5</v>
      </c>
      <c r="J14" s="40">
        <v>3</v>
      </c>
      <c r="K14" s="40"/>
      <c r="L14" s="129">
        <v>24.22</v>
      </c>
      <c r="M14" s="92"/>
      <c r="N14" s="137">
        <f t="shared" si="1"/>
        <v>0.24772914946325353</v>
      </c>
      <c r="O14" s="30">
        <f>IF(M14="A",13,IF(N14="","",RANK(N14,N3:N15,0)))</f>
        <v>13</v>
      </c>
      <c r="X14" s="118">
        <f t="shared" si="0"/>
        <v>12</v>
      </c>
    </row>
    <row r="15" spans="1:24" x14ac:dyDescent="0.2">
      <c r="A15" s="8">
        <f>kategorie!L15</f>
        <v>13</v>
      </c>
      <c r="B15" s="8" t="str">
        <f>kategorie!B15</f>
        <v>ŽIŽKA Ondřej</v>
      </c>
      <c r="C15" s="8">
        <f>kategorie!C15</f>
        <v>276282</v>
      </c>
      <c r="D15" s="40">
        <f>kategorie!D15</f>
        <v>1974</v>
      </c>
      <c r="E15" s="8" t="str">
        <f>kategorie!E15</f>
        <v>Útvar policejního vzdělávání a sl.př.</v>
      </c>
      <c r="F15" s="40" t="str">
        <f>kategorie!J15</f>
        <v>MIII</v>
      </c>
      <c r="G15" s="40">
        <v>8</v>
      </c>
      <c r="H15" s="40">
        <v>4</v>
      </c>
      <c r="I15" s="40">
        <v>0</v>
      </c>
      <c r="J15" s="40">
        <v>0</v>
      </c>
      <c r="K15" s="40"/>
      <c r="L15" s="129">
        <v>18.18</v>
      </c>
      <c r="M15" s="92"/>
      <c r="N15" s="137">
        <f t="shared" si="1"/>
        <v>2.8602860286028604</v>
      </c>
      <c r="O15" s="30">
        <f>IF(M15="A",13,IF(N15="","",RANK(N15,N3:N15,0)))</f>
        <v>8</v>
      </c>
      <c r="X15" s="118">
        <f t="shared" si="0"/>
        <v>12</v>
      </c>
    </row>
    <row r="18" spans="1:24" s="42" customFormat="1" ht="17" x14ac:dyDescent="0.25">
      <c r="A18" s="42" t="s">
        <v>166</v>
      </c>
      <c r="D18" s="43"/>
      <c r="E18" s="42" t="s">
        <v>173</v>
      </c>
      <c r="F18" s="43"/>
      <c r="G18" s="43"/>
      <c r="H18" s="43"/>
      <c r="I18" s="43"/>
      <c r="J18" s="43"/>
      <c r="K18" s="43"/>
      <c r="L18" s="82"/>
      <c r="M18" s="90"/>
      <c r="N18" s="135"/>
      <c r="O18" s="45"/>
    </row>
    <row r="19" spans="1:24" s="29" customFormat="1" x14ac:dyDescent="0.2">
      <c r="A19" s="30" t="s">
        <v>157</v>
      </c>
      <c r="B19" s="30" t="s">
        <v>43</v>
      </c>
      <c r="C19" s="30" t="s">
        <v>41</v>
      </c>
      <c r="D19" s="36" t="s">
        <v>44</v>
      </c>
      <c r="E19" s="30" t="s">
        <v>45</v>
      </c>
      <c r="F19" s="36" t="s">
        <v>0</v>
      </c>
      <c r="G19" s="36" t="s">
        <v>168</v>
      </c>
      <c r="H19" s="36" t="s">
        <v>174</v>
      </c>
      <c r="I19" s="36" t="s">
        <v>175</v>
      </c>
      <c r="J19" s="36" t="s">
        <v>176</v>
      </c>
      <c r="K19" s="36" t="s">
        <v>177</v>
      </c>
      <c r="L19" s="83" t="s">
        <v>155</v>
      </c>
      <c r="M19" s="91" t="s">
        <v>156</v>
      </c>
      <c r="N19" s="136" t="s">
        <v>178</v>
      </c>
      <c r="O19" s="30" t="s">
        <v>154</v>
      </c>
      <c r="X19" s="29" t="s">
        <v>185</v>
      </c>
    </row>
    <row r="20" spans="1:24" s="81" customFormat="1" x14ac:dyDescent="0.2">
      <c r="A20" s="76">
        <f>kategorie!L19</f>
        <v>14</v>
      </c>
      <c r="B20" s="76" t="str">
        <f>kategorie!B19</f>
        <v>BERÁNEK Ladislav</v>
      </c>
      <c r="C20" s="76">
        <f>kategorie!C19</f>
        <v>320162</v>
      </c>
      <c r="D20" s="77">
        <f>kategorie!D19</f>
        <v>1982</v>
      </c>
      <c r="E20" s="76" t="str">
        <f>kategorie!E19</f>
        <v>KŘP Plzeňského kraje</v>
      </c>
      <c r="F20" s="77" t="str">
        <f>kategorie!J19</f>
        <v>MII</v>
      </c>
      <c r="G20" s="77"/>
      <c r="H20" s="77"/>
      <c r="I20" s="77"/>
      <c r="J20" s="77"/>
      <c r="K20" s="77"/>
      <c r="L20" s="130"/>
      <c r="M20" s="102" t="s">
        <v>168</v>
      </c>
      <c r="N20" s="139" t="str">
        <f>IF(L20="","",((5*G20)+(3*H20)+(1*I20)-(5*J20))/L20)</f>
        <v/>
      </c>
      <c r="O20" s="100">
        <f>IF(M20="A",13,IF(N20="","",RANK(N20,N20:N32,0)))</f>
        <v>13</v>
      </c>
      <c r="X20" s="118">
        <f t="shared" ref="X20:X32" si="2">G20+H20+I20+J20</f>
        <v>0</v>
      </c>
    </row>
    <row r="21" spans="1:24" x14ac:dyDescent="0.2">
      <c r="A21" s="8">
        <f>kategorie!L20</f>
        <v>15</v>
      </c>
      <c r="B21" s="8" t="str">
        <f>kategorie!B20</f>
        <v>BRANNÝ Michal</v>
      </c>
      <c r="C21" s="8">
        <f>kategorie!C20</f>
        <v>322682</v>
      </c>
      <c r="D21" s="40">
        <f>kategorie!D20</f>
        <v>1986</v>
      </c>
      <c r="E21" s="8" t="str">
        <f>kategorie!E20</f>
        <v>KŘP Moravskoslezského kraje</v>
      </c>
      <c r="F21" s="40" t="str">
        <f>kategorie!J20</f>
        <v>MII</v>
      </c>
      <c r="G21" s="40">
        <v>6</v>
      </c>
      <c r="H21" s="40">
        <v>6</v>
      </c>
      <c r="I21" s="40">
        <v>0</v>
      </c>
      <c r="J21" s="40">
        <v>0</v>
      </c>
      <c r="K21" s="40"/>
      <c r="L21" s="129">
        <v>24.51</v>
      </c>
      <c r="M21" s="92"/>
      <c r="N21" s="137">
        <f t="shared" ref="N21:N32" si="3">IF(L21="","",((5*G21)+(3*H21)+(1*I21)-(5*J21))/L21)</f>
        <v>1.9583843329253365</v>
      </c>
      <c r="O21" s="30">
        <f>IF(M21="A",13,IF(N21="","",RANK(N21,N20:N32,0)))</f>
        <v>11</v>
      </c>
      <c r="X21" s="118">
        <f t="shared" si="2"/>
        <v>12</v>
      </c>
    </row>
    <row r="22" spans="1:24" x14ac:dyDescent="0.2">
      <c r="A22" s="8">
        <f>kategorie!L21</f>
        <v>16</v>
      </c>
      <c r="B22" s="8" t="str">
        <f>kategorie!B21</f>
        <v>DOLANA Petr</v>
      </c>
      <c r="C22" s="8">
        <f>kategorie!C21</f>
        <v>282376</v>
      </c>
      <c r="D22" s="40">
        <f>kategorie!D21</f>
        <v>1978</v>
      </c>
      <c r="E22" s="8" t="str">
        <f>kategorie!E21</f>
        <v>KŘP hlavního m.Prahy</v>
      </c>
      <c r="F22" s="40" t="str">
        <f>kategorie!J21</f>
        <v>MII</v>
      </c>
      <c r="G22" s="40">
        <v>6</v>
      </c>
      <c r="H22" s="40">
        <v>2</v>
      </c>
      <c r="I22" s="40">
        <v>4</v>
      </c>
      <c r="J22" s="40">
        <v>0</v>
      </c>
      <c r="K22" s="40"/>
      <c r="L22" s="129">
        <v>14.73</v>
      </c>
      <c r="M22" s="92"/>
      <c r="N22" s="137">
        <f t="shared" si="3"/>
        <v>2.7155465037338762</v>
      </c>
      <c r="O22" s="30">
        <f>IF(M22="A",13,IF(N22="","",RANK(N22,N20:N32,0)))</f>
        <v>7</v>
      </c>
      <c r="X22" s="118">
        <f t="shared" si="2"/>
        <v>12</v>
      </c>
    </row>
    <row r="23" spans="1:24" x14ac:dyDescent="0.2">
      <c r="A23" s="8">
        <f>kategorie!L22</f>
        <v>17</v>
      </c>
      <c r="B23" s="8" t="str">
        <f>kategorie!B22</f>
        <v>DRÁBIK Pavel</v>
      </c>
      <c r="C23" s="8">
        <f>kategorie!C22</f>
        <v>323779</v>
      </c>
      <c r="D23" s="40">
        <f>kategorie!D22</f>
        <v>1986</v>
      </c>
      <c r="E23" s="8" t="str">
        <f>kategorie!E22</f>
        <v>KŘP Středočeského kraje</v>
      </c>
      <c r="F23" s="40" t="str">
        <f>kategorie!J22</f>
        <v>MII</v>
      </c>
      <c r="G23" s="40">
        <v>10</v>
      </c>
      <c r="H23" s="40">
        <v>2</v>
      </c>
      <c r="I23" s="40">
        <v>0</v>
      </c>
      <c r="J23" s="40">
        <v>0</v>
      </c>
      <c r="K23" s="40"/>
      <c r="L23" s="129">
        <v>20.84</v>
      </c>
      <c r="M23" s="92"/>
      <c r="N23" s="137">
        <f t="shared" si="3"/>
        <v>2.6871401151631478</v>
      </c>
      <c r="O23" s="30">
        <f>IF(M23="A",13,IF(N23="","",RANK(N23,N20:N32,0)))</f>
        <v>8</v>
      </c>
      <c r="X23" s="118">
        <f t="shared" si="2"/>
        <v>12</v>
      </c>
    </row>
    <row r="24" spans="1:24" x14ac:dyDescent="0.2">
      <c r="A24" s="8">
        <f>kategorie!L23</f>
        <v>18</v>
      </c>
      <c r="B24" s="8" t="str">
        <f>kategorie!B23</f>
        <v>KOUDELKA Václav</v>
      </c>
      <c r="C24" s="8">
        <f>kategorie!C23</f>
        <v>283213</v>
      </c>
      <c r="D24" s="40">
        <f>kategorie!D23</f>
        <v>1978</v>
      </c>
      <c r="E24" s="8" t="str">
        <f>kategorie!E23</f>
        <v>KŘP Královéhradeckého kraje</v>
      </c>
      <c r="F24" s="40" t="str">
        <f>kategorie!J23</f>
        <v>MII</v>
      </c>
      <c r="G24" s="40">
        <v>8</v>
      </c>
      <c r="H24" s="40">
        <v>4</v>
      </c>
      <c r="I24" s="40">
        <v>0</v>
      </c>
      <c r="J24" s="40">
        <v>0</v>
      </c>
      <c r="K24" s="40"/>
      <c r="L24" s="129">
        <v>14.02</v>
      </c>
      <c r="M24" s="92"/>
      <c r="N24" s="137">
        <f t="shared" si="3"/>
        <v>3.7089871611982881</v>
      </c>
      <c r="O24" s="30">
        <f>IF(M24="A",13,IF(N24="","",RANK(N24,N20:N32,0)))</f>
        <v>1</v>
      </c>
      <c r="X24" s="118">
        <f t="shared" si="2"/>
        <v>12</v>
      </c>
    </row>
    <row r="25" spans="1:24" s="81" customFormat="1" x14ac:dyDescent="0.2">
      <c r="A25" s="76">
        <f>kategorie!L24</f>
        <v>19</v>
      </c>
      <c r="B25" s="76" t="str">
        <f>kategorie!B24</f>
        <v>MENDL Petr</v>
      </c>
      <c r="C25" s="76">
        <f>kategorie!C24</f>
        <v>317757</v>
      </c>
      <c r="D25" s="77">
        <f>kategorie!D24</f>
        <v>1985</v>
      </c>
      <c r="E25" s="76" t="str">
        <f>kategorie!E24</f>
        <v>KŘP Ústeckého kraje</v>
      </c>
      <c r="F25" s="77" t="str">
        <f>kategorie!J24</f>
        <v>MII</v>
      </c>
      <c r="G25" s="77"/>
      <c r="H25" s="77"/>
      <c r="I25" s="77"/>
      <c r="J25" s="77"/>
      <c r="K25" s="77"/>
      <c r="L25" s="130"/>
      <c r="M25" s="102" t="s">
        <v>168</v>
      </c>
      <c r="N25" s="139" t="str">
        <f t="shared" si="3"/>
        <v/>
      </c>
      <c r="O25" s="100">
        <f>IF(M25="A",13,IF(N25="","",RANK(N25,N20:N32,0)))</f>
        <v>13</v>
      </c>
      <c r="X25" s="118">
        <f t="shared" si="2"/>
        <v>0</v>
      </c>
    </row>
    <row r="26" spans="1:24" x14ac:dyDescent="0.2">
      <c r="A26" s="8">
        <f>kategorie!L25</f>
        <v>20</v>
      </c>
      <c r="B26" s="8" t="str">
        <f>kategorie!B25</f>
        <v>NEČAS Petr</v>
      </c>
      <c r="C26" s="8">
        <f>kategorie!C25</f>
        <v>321201</v>
      </c>
      <c r="D26" s="40">
        <f>kategorie!D25</f>
        <v>1984</v>
      </c>
      <c r="E26" s="8" t="str">
        <f>kategorie!E25</f>
        <v>KŘP Jihočeského kraje</v>
      </c>
      <c r="F26" s="40" t="str">
        <f>kategorie!J25</f>
        <v>MII</v>
      </c>
      <c r="G26" s="40">
        <v>8</v>
      </c>
      <c r="H26" s="40">
        <v>3</v>
      </c>
      <c r="I26" s="40">
        <v>1</v>
      </c>
      <c r="J26" s="40">
        <v>0</v>
      </c>
      <c r="K26" s="40"/>
      <c r="L26" s="129">
        <v>15.69</v>
      </c>
      <c r="M26" s="92"/>
      <c r="N26" s="137">
        <f t="shared" si="3"/>
        <v>3.1867431485022308</v>
      </c>
      <c r="O26" s="30">
        <f>IF(M26="A",13,IF(N26="","",RANK(N26,N20:N32,0)))</f>
        <v>4</v>
      </c>
      <c r="X26" s="118">
        <f t="shared" si="2"/>
        <v>12</v>
      </c>
    </row>
    <row r="27" spans="1:24" x14ac:dyDescent="0.2">
      <c r="A27" s="8">
        <f>kategorie!L26</f>
        <v>21</v>
      </c>
      <c r="B27" s="8" t="str">
        <f>kategorie!B26</f>
        <v>Pokorný Čestmír</v>
      </c>
      <c r="C27" s="8">
        <f>kategorie!C26</f>
        <v>319568</v>
      </c>
      <c r="D27" s="40">
        <f>kategorie!D26</f>
        <v>1980</v>
      </c>
      <c r="E27" s="8" t="str">
        <f>kategorie!E26</f>
        <v>KŘP Středočeského kraje</v>
      </c>
      <c r="F27" s="40" t="str">
        <f>kategorie!J26</f>
        <v>MII</v>
      </c>
      <c r="G27" s="40">
        <v>8</v>
      </c>
      <c r="H27" s="40">
        <v>2</v>
      </c>
      <c r="I27" s="40">
        <v>2</v>
      </c>
      <c r="J27" s="40">
        <v>0</v>
      </c>
      <c r="K27" s="40"/>
      <c r="L27" s="129">
        <v>22.46</v>
      </c>
      <c r="M27" s="92"/>
      <c r="N27" s="137">
        <f t="shared" si="3"/>
        <v>2.1371326803205699</v>
      </c>
      <c r="O27" s="30">
        <f>IF(M27="A",13,IF(N27="","",RANK(N27,N20:N32,0)))</f>
        <v>10</v>
      </c>
      <c r="X27" s="118">
        <f t="shared" si="2"/>
        <v>12</v>
      </c>
    </row>
    <row r="28" spans="1:24" x14ac:dyDescent="0.2">
      <c r="A28" s="8">
        <f>kategorie!L27</f>
        <v>22</v>
      </c>
      <c r="B28" s="8" t="str">
        <f>kategorie!B27</f>
        <v>SMETANA Lukáš</v>
      </c>
      <c r="C28" s="8">
        <f>kategorie!C27</f>
        <v>313210</v>
      </c>
      <c r="D28" s="40">
        <f>kategorie!D27</f>
        <v>1980</v>
      </c>
      <c r="E28" s="8" t="str">
        <f>kategorie!E27</f>
        <v>KŘP Jihomoravského kraje</v>
      </c>
      <c r="F28" s="40" t="str">
        <f>kategorie!J27</f>
        <v>MII</v>
      </c>
      <c r="G28" s="40">
        <v>5</v>
      </c>
      <c r="H28" s="40">
        <v>3</v>
      </c>
      <c r="I28" s="40">
        <v>4</v>
      </c>
      <c r="J28" s="40">
        <v>0</v>
      </c>
      <c r="K28" s="40"/>
      <c r="L28" s="129">
        <v>17.09</v>
      </c>
      <c r="M28" s="92"/>
      <c r="N28" s="137">
        <f t="shared" si="3"/>
        <v>2.2235225277940316</v>
      </c>
      <c r="O28" s="30">
        <f>IF(M28="A",13,IF(N28="","",RANK(N28,N20:N32,0)))</f>
        <v>9</v>
      </c>
      <c r="X28" s="118">
        <f t="shared" si="2"/>
        <v>12</v>
      </c>
    </row>
    <row r="29" spans="1:24" x14ac:dyDescent="0.2">
      <c r="A29" s="8">
        <f>kategorie!L28</f>
        <v>23</v>
      </c>
      <c r="B29" s="8" t="str">
        <f>kategorie!B28</f>
        <v>STACH Vladislav</v>
      </c>
      <c r="C29" s="8">
        <f>kategorie!C28</f>
        <v>324642</v>
      </c>
      <c r="D29" s="40">
        <f>kategorie!D28</f>
        <v>1982</v>
      </c>
      <c r="E29" s="8" t="str">
        <f>kategorie!E28</f>
        <v>KŘP Plzeňského kraje</v>
      </c>
      <c r="F29" s="40" t="str">
        <f>kategorie!J28</f>
        <v>MII</v>
      </c>
      <c r="G29" s="40">
        <v>8</v>
      </c>
      <c r="H29" s="40">
        <v>4</v>
      </c>
      <c r="I29" s="40">
        <v>0</v>
      </c>
      <c r="J29" s="40">
        <v>0</v>
      </c>
      <c r="K29" s="40"/>
      <c r="L29" s="129">
        <v>16.16</v>
      </c>
      <c r="M29" s="92"/>
      <c r="N29" s="137">
        <f t="shared" si="3"/>
        <v>3.217821782178218</v>
      </c>
      <c r="O29" s="30">
        <f>IF(M29="A",13,IF(N29="","",RANK(N29,N20:N32,0)))</f>
        <v>3</v>
      </c>
      <c r="X29" s="118">
        <f t="shared" si="2"/>
        <v>12</v>
      </c>
    </row>
    <row r="30" spans="1:24" x14ac:dyDescent="0.2">
      <c r="A30" s="8">
        <f>kategorie!L29</f>
        <v>24</v>
      </c>
      <c r="B30" s="8" t="str">
        <f>kategorie!B29</f>
        <v>STŘESKA Jan</v>
      </c>
      <c r="C30" s="8">
        <f>kategorie!C29</f>
        <v>321244</v>
      </c>
      <c r="D30" s="40">
        <f>kategorie!D29</f>
        <v>1982</v>
      </c>
      <c r="E30" s="8" t="str">
        <f>kategorie!E29</f>
        <v>KŘP Středočeského kraje</v>
      </c>
      <c r="F30" s="40" t="str">
        <f>kategorie!J29</f>
        <v>MII</v>
      </c>
      <c r="G30" s="40">
        <v>10</v>
      </c>
      <c r="H30" s="40">
        <v>1</v>
      </c>
      <c r="I30" s="40">
        <v>1</v>
      </c>
      <c r="J30" s="40">
        <v>0</v>
      </c>
      <c r="K30" s="40"/>
      <c r="L30" s="129">
        <v>18.239999999999998</v>
      </c>
      <c r="M30" s="92"/>
      <c r="N30" s="137">
        <f t="shared" si="3"/>
        <v>2.9605263157894739</v>
      </c>
      <c r="O30" s="30">
        <f>IF(M30="A",13,IF(N30="","",RANK(N30,N20:N32,0)))</f>
        <v>6</v>
      </c>
      <c r="X30" s="118">
        <f t="shared" si="2"/>
        <v>12</v>
      </c>
    </row>
    <row r="31" spans="1:24" x14ac:dyDescent="0.2">
      <c r="A31" s="8">
        <f>kategorie!L30</f>
        <v>25</v>
      </c>
      <c r="B31" s="8" t="str">
        <f>kategorie!B30</f>
        <v>SUNKOVSKÝ David</v>
      </c>
      <c r="C31" s="8">
        <f>kategorie!C30</f>
        <v>315649</v>
      </c>
      <c r="D31" s="40">
        <f>kategorie!D30</f>
        <v>1986</v>
      </c>
      <c r="E31" s="8" t="str">
        <f>kategorie!E30</f>
        <v>KŘP Ústeckého kraje</v>
      </c>
      <c r="F31" s="40" t="str">
        <f>kategorie!J30</f>
        <v>MII</v>
      </c>
      <c r="G31" s="40">
        <v>7</v>
      </c>
      <c r="H31" s="40">
        <v>3</v>
      </c>
      <c r="I31" s="40">
        <v>2</v>
      </c>
      <c r="J31" s="40">
        <v>0</v>
      </c>
      <c r="K31" s="40"/>
      <c r="L31" s="129">
        <v>13.67</v>
      </c>
      <c r="M31" s="92"/>
      <c r="N31" s="137">
        <f t="shared" si="3"/>
        <v>3.3650329188002925</v>
      </c>
      <c r="O31" s="30">
        <f>IF(M31="A",13,IF(N31="","",RANK(N31,N20:N32,0)))</f>
        <v>2</v>
      </c>
      <c r="X31" s="118">
        <f t="shared" si="2"/>
        <v>12</v>
      </c>
    </row>
    <row r="32" spans="1:24" x14ac:dyDescent="0.2">
      <c r="A32" s="8">
        <f>kategorie!L31</f>
        <v>26</v>
      </c>
      <c r="B32" s="8" t="str">
        <f>kategorie!B31</f>
        <v>ŠTĚPÁN Karel</v>
      </c>
      <c r="C32" s="8">
        <f>kategorie!C31</f>
        <v>326238</v>
      </c>
      <c r="D32" s="40">
        <f>kategorie!D31</f>
        <v>1984</v>
      </c>
      <c r="E32" s="8" t="str">
        <f>kategorie!E31</f>
        <v>KŘP Olomouckého kraje</v>
      </c>
      <c r="F32" s="40" t="str">
        <f>kategorie!J31</f>
        <v>MII</v>
      </c>
      <c r="G32" s="40">
        <v>10</v>
      </c>
      <c r="H32" s="40">
        <v>2</v>
      </c>
      <c r="I32" s="40">
        <v>0</v>
      </c>
      <c r="J32" s="40">
        <v>0</v>
      </c>
      <c r="K32" s="40"/>
      <c r="L32" s="129">
        <v>18.54</v>
      </c>
      <c r="M32" s="92"/>
      <c r="N32" s="137">
        <f t="shared" si="3"/>
        <v>3.0204962243797198</v>
      </c>
      <c r="O32" s="30">
        <f>IF(M32="A",13,IF(N32="","",RANK(N32,N20:N32,0)))</f>
        <v>5</v>
      </c>
      <c r="X32" s="118">
        <f t="shared" si="2"/>
        <v>12</v>
      </c>
    </row>
    <row r="35" spans="1:24" s="42" customFormat="1" ht="17" x14ac:dyDescent="0.25">
      <c r="A35" s="42" t="s">
        <v>166</v>
      </c>
      <c r="D35" s="43"/>
      <c r="E35" s="42" t="s">
        <v>173</v>
      </c>
      <c r="F35" s="43"/>
      <c r="G35" s="43"/>
      <c r="H35" s="43"/>
      <c r="I35" s="43"/>
      <c r="J35" s="43"/>
      <c r="K35" s="43"/>
      <c r="L35" s="82"/>
      <c r="M35" s="90"/>
      <c r="N35" s="135"/>
      <c r="O35" s="45"/>
    </row>
    <row r="36" spans="1:24" s="29" customFormat="1" x14ac:dyDescent="0.2">
      <c r="A36" s="30" t="s">
        <v>157</v>
      </c>
      <c r="B36" s="30" t="s">
        <v>43</v>
      </c>
      <c r="C36" s="30" t="s">
        <v>41</v>
      </c>
      <c r="D36" s="36" t="s">
        <v>44</v>
      </c>
      <c r="E36" s="30" t="s">
        <v>45</v>
      </c>
      <c r="F36" s="36" t="s">
        <v>0</v>
      </c>
      <c r="G36" s="36" t="s">
        <v>168</v>
      </c>
      <c r="H36" s="36" t="s">
        <v>174</v>
      </c>
      <c r="I36" s="36" t="s">
        <v>175</v>
      </c>
      <c r="J36" s="36" t="s">
        <v>176</v>
      </c>
      <c r="K36" s="36" t="s">
        <v>177</v>
      </c>
      <c r="L36" s="83" t="s">
        <v>155</v>
      </c>
      <c r="M36" s="91" t="s">
        <v>156</v>
      </c>
      <c r="N36" s="136" t="s">
        <v>178</v>
      </c>
      <c r="O36" s="30" t="s">
        <v>154</v>
      </c>
      <c r="X36" s="29" t="s">
        <v>185</v>
      </c>
    </row>
    <row r="37" spans="1:24" s="81" customFormat="1" x14ac:dyDescent="0.2">
      <c r="A37" s="76">
        <f>kategorie!L35</f>
        <v>27</v>
      </c>
      <c r="B37" s="76" t="str">
        <f>kategorie!B35</f>
        <v>BRZOBOHATÝ Jan</v>
      </c>
      <c r="C37" s="76">
        <f>kategorie!C35</f>
        <v>319993</v>
      </c>
      <c r="D37" s="77">
        <f>kategorie!D35</f>
        <v>1987</v>
      </c>
      <c r="E37" s="76" t="str">
        <f>kategorie!E35</f>
        <v>KŘP Jihomoravského kraje</v>
      </c>
      <c r="F37" s="77" t="str">
        <f>kategorie!J35</f>
        <v>MI</v>
      </c>
      <c r="G37" s="77"/>
      <c r="H37" s="77"/>
      <c r="I37" s="77"/>
      <c r="J37" s="77"/>
      <c r="K37" s="77"/>
      <c r="L37" s="130"/>
      <c r="M37" s="102" t="s">
        <v>168</v>
      </c>
      <c r="N37" s="139" t="str">
        <f>IF(L37="","",((5*G37)+(3*H37)+(1*I37)-(5*J37))/L37)</f>
        <v/>
      </c>
      <c r="O37" s="100">
        <f>IF(M37="A",12,IF(N37="","",RANK(N37,N37:N48,0)))</f>
        <v>12</v>
      </c>
      <c r="X37" s="118">
        <f t="shared" ref="X37:X48" si="4">G37+H37+I37+J37</f>
        <v>0</v>
      </c>
    </row>
    <row r="38" spans="1:24" x14ac:dyDescent="0.2">
      <c r="A38" s="8">
        <f>kategorie!L36</f>
        <v>28</v>
      </c>
      <c r="B38" s="8" t="str">
        <f>kategorie!B36</f>
        <v>HOVORKA Martin</v>
      </c>
      <c r="C38" s="8">
        <f>kategorie!C36</f>
        <v>327898</v>
      </c>
      <c r="D38" s="40">
        <f>kategorie!D36</f>
        <v>1994</v>
      </c>
      <c r="E38" s="8" t="str">
        <f>kategorie!E36</f>
        <v>KŘP Ústeckého kraje</v>
      </c>
      <c r="F38" s="40" t="str">
        <f>kategorie!J36</f>
        <v>MI</v>
      </c>
      <c r="G38" s="40">
        <v>8</v>
      </c>
      <c r="H38" s="40">
        <v>3</v>
      </c>
      <c r="I38" s="40">
        <v>1</v>
      </c>
      <c r="J38" s="40">
        <v>0</v>
      </c>
      <c r="K38" s="40"/>
      <c r="L38" s="129">
        <v>16.27</v>
      </c>
      <c r="M38" s="92"/>
      <c r="N38" s="137">
        <f t="shared" ref="N38:N48" si="5">IF(L38="","",((5*G38)+(3*H38)+(1*I38)-(5*J38))/L38)</f>
        <v>3.0731407498463432</v>
      </c>
      <c r="O38" s="30">
        <f>IF(M38="A",12,IF(N38="","",RANK(N38,N37:N48,0)))</f>
        <v>4</v>
      </c>
      <c r="X38" s="118">
        <f t="shared" si="4"/>
        <v>12</v>
      </c>
    </row>
    <row r="39" spans="1:24" x14ac:dyDescent="0.2">
      <c r="A39" s="8">
        <f>kategorie!L37</f>
        <v>29</v>
      </c>
      <c r="B39" s="8" t="str">
        <f>kategorie!B37</f>
        <v>HRDINA Pavel</v>
      </c>
      <c r="C39" s="8">
        <f>kategorie!C37</f>
        <v>320576</v>
      </c>
      <c r="D39" s="40">
        <f>kategorie!D37</f>
        <v>1988</v>
      </c>
      <c r="E39" s="8" t="str">
        <f>kategorie!E37</f>
        <v>KŘP Královéhradeckého kraje</v>
      </c>
      <c r="F39" s="40" t="str">
        <f>kategorie!J37</f>
        <v>MI</v>
      </c>
      <c r="G39" s="40">
        <v>10</v>
      </c>
      <c r="H39" s="40">
        <v>2</v>
      </c>
      <c r="I39" s="40">
        <v>0</v>
      </c>
      <c r="J39" s="40">
        <v>0</v>
      </c>
      <c r="K39" s="40"/>
      <c r="L39" s="129">
        <v>18.73</v>
      </c>
      <c r="M39" s="92"/>
      <c r="N39" s="137">
        <f t="shared" si="5"/>
        <v>2.9898558462359848</v>
      </c>
      <c r="O39" s="30">
        <f>IF(M39="A",12,IF(N39="","",RANK(N39,N37:N48,0)))</f>
        <v>5</v>
      </c>
      <c r="X39" s="118">
        <f t="shared" si="4"/>
        <v>12</v>
      </c>
    </row>
    <row r="40" spans="1:24" x14ac:dyDescent="0.2">
      <c r="A40" s="8">
        <f>kategorie!L38</f>
        <v>30</v>
      </c>
      <c r="B40" s="8" t="str">
        <f>kategorie!B38</f>
        <v>JANEČEK Ondřej</v>
      </c>
      <c r="C40" s="8">
        <f>kategorie!C38</f>
        <v>326782</v>
      </c>
      <c r="D40" s="40">
        <f>kategorie!D38</f>
        <v>1990</v>
      </c>
      <c r="E40" s="8" t="str">
        <f>kategorie!E38</f>
        <v>KŘP Plzeňského kraje</v>
      </c>
      <c r="F40" s="40" t="str">
        <f>kategorie!J38</f>
        <v>MI</v>
      </c>
      <c r="G40" s="40">
        <v>5</v>
      </c>
      <c r="H40" s="40">
        <v>4</v>
      </c>
      <c r="I40" s="40">
        <v>2</v>
      </c>
      <c r="J40" s="40">
        <v>1</v>
      </c>
      <c r="K40" s="40"/>
      <c r="L40" s="129">
        <v>18.739999999999998</v>
      </c>
      <c r="M40" s="92"/>
      <c r="N40" s="137">
        <f t="shared" si="5"/>
        <v>1.8143009605122733</v>
      </c>
      <c r="O40" s="30">
        <f>IF(M40="A",12,IF(N40="","",RANK(N40,N37:N48,0)))</f>
        <v>9</v>
      </c>
      <c r="X40" s="118">
        <f t="shared" si="4"/>
        <v>12</v>
      </c>
    </row>
    <row r="41" spans="1:24" x14ac:dyDescent="0.2">
      <c r="A41" s="8">
        <f>kategorie!L39</f>
        <v>31</v>
      </c>
      <c r="B41" s="8" t="str">
        <f>kategorie!B39</f>
        <v>PETROŠ René</v>
      </c>
      <c r="C41" s="8">
        <f>kategorie!C39</f>
        <v>327088</v>
      </c>
      <c r="D41" s="40">
        <f>kategorie!D39</f>
        <v>1992</v>
      </c>
      <c r="E41" s="8" t="str">
        <f>kategorie!E39</f>
        <v>KŘP Moravskoslezského kraje</v>
      </c>
      <c r="F41" s="40" t="str">
        <f>kategorie!J39</f>
        <v>MI</v>
      </c>
      <c r="G41" s="40">
        <v>10</v>
      </c>
      <c r="H41" s="40">
        <v>2</v>
      </c>
      <c r="I41" s="40">
        <v>0</v>
      </c>
      <c r="J41" s="40">
        <v>0</v>
      </c>
      <c r="K41" s="40"/>
      <c r="L41" s="129">
        <v>19.04</v>
      </c>
      <c r="M41" s="92"/>
      <c r="N41" s="137">
        <f t="shared" si="5"/>
        <v>2.9411764705882355</v>
      </c>
      <c r="O41" s="30">
        <f>IF(M41="A",12,IF(N41="","",RANK(N41,N37:N48,0)))</f>
        <v>6</v>
      </c>
      <c r="X41" s="118">
        <f t="shared" si="4"/>
        <v>12</v>
      </c>
    </row>
    <row r="42" spans="1:24" x14ac:dyDescent="0.2">
      <c r="A42" s="8">
        <f>kategorie!L40</f>
        <v>32</v>
      </c>
      <c r="B42" s="8" t="str">
        <f>kategorie!B40</f>
        <v>MICHALÍK Lukáš</v>
      </c>
      <c r="C42" s="8">
        <f>kategorie!C40</f>
        <v>326560</v>
      </c>
      <c r="D42" s="40">
        <f>kategorie!D40</f>
        <v>1989</v>
      </c>
      <c r="E42" s="8" t="str">
        <f>kategorie!E40</f>
        <v>KŘP Jihočeského kraje</v>
      </c>
      <c r="F42" s="40" t="str">
        <f>kategorie!J40</f>
        <v>MI</v>
      </c>
      <c r="G42" s="40">
        <v>7</v>
      </c>
      <c r="H42" s="40">
        <v>3</v>
      </c>
      <c r="I42" s="40">
        <v>2</v>
      </c>
      <c r="J42" s="40">
        <v>0</v>
      </c>
      <c r="K42" s="40"/>
      <c r="L42" s="129">
        <v>19.309999999999999</v>
      </c>
      <c r="M42" s="92"/>
      <c r="N42" s="137">
        <f t="shared" si="5"/>
        <v>2.382185396167789</v>
      </c>
      <c r="O42" s="30">
        <f>IF(M42="A",12,IF(N42="","",RANK(N42,N37:N48,0)))</f>
        <v>8</v>
      </c>
      <c r="X42" s="118">
        <f t="shared" si="4"/>
        <v>12</v>
      </c>
    </row>
    <row r="43" spans="1:24" x14ac:dyDescent="0.2">
      <c r="A43" s="8">
        <f>kategorie!L41</f>
        <v>33</v>
      </c>
      <c r="B43" s="8" t="str">
        <f>kategorie!B41</f>
        <v>NĚMEC Tomáš</v>
      </c>
      <c r="C43" s="8">
        <f>kategorie!C41</f>
        <v>319228</v>
      </c>
      <c r="D43" s="40">
        <f>kategorie!D41</f>
        <v>1987</v>
      </c>
      <c r="E43" s="8" t="str">
        <f>kategorie!E41</f>
        <v>KŘP Olomouckého kraje</v>
      </c>
      <c r="F43" s="40" t="str">
        <f>kategorie!J41</f>
        <v>MI</v>
      </c>
      <c r="G43" s="40">
        <v>10</v>
      </c>
      <c r="H43" s="40">
        <v>1</v>
      </c>
      <c r="I43" s="40">
        <v>1</v>
      </c>
      <c r="J43" s="40">
        <v>0</v>
      </c>
      <c r="K43" s="40"/>
      <c r="L43" s="129">
        <v>17.36</v>
      </c>
      <c r="M43" s="92"/>
      <c r="N43" s="137">
        <f t="shared" si="5"/>
        <v>3.1105990783410138</v>
      </c>
      <c r="O43" s="30">
        <f>IF(M43="A",12,IF(N43="","",RANK(N43,N37:N48,0)))</f>
        <v>2</v>
      </c>
      <c r="X43" s="118">
        <f t="shared" si="4"/>
        <v>12</v>
      </c>
    </row>
    <row r="44" spans="1:24" x14ac:dyDescent="0.2">
      <c r="A44" s="8">
        <f>kategorie!L42</f>
        <v>34</v>
      </c>
      <c r="B44" s="8" t="str">
        <f>kategorie!B42</f>
        <v>NEUBERGER Marcel</v>
      </c>
      <c r="C44" s="8">
        <f>kategorie!C42</f>
        <v>325219</v>
      </c>
      <c r="D44" s="40">
        <f>kategorie!D42</f>
        <v>1990</v>
      </c>
      <c r="E44" s="8" t="str">
        <f>kategorie!E42</f>
        <v>KŘP hlavního m.Prahy</v>
      </c>
      <c r="F44" s="40" t="str">
        <f>kategorie!J42</f>
        <v>MI</v>
      </c>
      <c r="G44" s="40">
        <v>7</v>
      </c>
      <c r="H44" s="40">
        <v>5</v>
      </c>
      <c r="I44" s="40">
        <v>0</v>
      </c>
      <c r="J44" s="40">
        <v>0</v>
      </c>
      <c r="K44" s="40"/>
      <c r="L44" s="129">
        <v>12.74</v>
      </c>
      <c r="M44" s="92"/>
      <c r="N44" s="137">
        <f t="shared" si="5"/>
        <v>3.9246467817896389</v>
      </c>
      <c r="O44" s="30">
        <f>IF(M44="A",12,IF(N44="","",RANK(N44,N37:N48,0)))</f>
        <v>1</v>
      </c>
      <c r="X44" s="118">
        <f t="shared" si="4"/>
        <v>12</v>
      </c>
    </row>
    <row r="45" spans="1:24" x14ac:dyDescent="0.2">
      <c r="A45" s="8">
        <f>kategorie!L43</f>
        <v>35</v>
      </c>
      <c r="B45" s="8" t="str">
        <f>kategorie!B43</f>
        <v>PETRŽELA Ondřej</v>
      </c>
      <c r="C45" s="8">
        <f>kategorie!C43</f>
        <v>327093</v>
      </c>
      <c r="D45" s="40">
        <f>kategorie!D43</f>
        <v>1989</v>
      </c>
      <c r="E45" s="8" t="str">
        <f>kategorie!E43</f>
        <v>KŘP Olomouckého kraje</v>
      </c>
      <c r="F45" s="40" t="str">
        <f>kategorie!J43</f>
        <v>MI</v>
      </c>
      <c r="G45" s="40">
        <v>2</v>
      </c>
      <c r="H45" s="40">
        <v>3</v>
      </c>
      <c r="I45" s="40">
        <v>7</v>
      </c>
      <c r="J45" s="40">
        <v>0</v>
      </c>
      <c r="K45" s="40"/>
      <c r="L45" s="129">
        <v>14.47</v>
      </c>
      <c r="M45" s="92"/>
      <c r="N45" s="137">
        <f t="shared" si="5"/>
        <v>1.796821008984105</v>
      </c>
      <c r="O45" s="30">
        <f>IF(M45="A",12,IF(N45="","",RANK(N45,N37:N48,0)))</f>
        <v>10</v>
      </c>
      <c r="X45" s="118">
        <f t="shared" si="4"/>
        <v>12</v>
      </c>
    </row>
    <row r="46" spans="1:24" x14ac:dyDescent="0.2">
      <c r="A46" s="8">
        <f>kategorie!L44</f>
        <v>36</v>
      </c>
      <c r="B46" s="8" t="str">
        <f>kategorie!B44</f>
        <v>ŠEBEK Stanislav</v>
      </c>
      <c r="C46" s="8">
        <f>kategorie!C44</f>
        <v>327857</v>
      </c>
      <c r="D46" s="40">
        <f>kategorie!D44</f>
        <v>1994</v>
      </c>
      <c r="E46" s="8" t="str">
        <f>kategorie!E44</f>
        <v>KŘP Olomouckého kraje</v>
      </c>
      <c r="F46" s="40" t="str">
        <f>kategorie!J44</f>
        <v>MI</v>
      </c>
      <c r="G46" s="40">
        <v>7</v>
      </c>
      <c r="H46" s="40">
        <v>4</v>
      </c>
      <c r="I46" s="40">
        <v>1</v>
      </c>
      <c r="J46" s="40">
        <v>0</v>
      </c>
      <c r="K46" s="40"/>
      <c r="L46" s="129">
        <v>15.46</v>
      </c>
      <c r="M46" s="92"/>
      <c r="N46" s="137">
        <f t="shared" si="5"/>
        <v>3.1047865459249673</v>
      </c>
      <c r="O46" s="30">
        <f>IF(M46="A",12,IF(N46="","",RANK(N46,N37:N48,0)))</f>
        <v>3</v>
      </c>
      <c r="X46" s="118">
        <f t="shared" si="4"/>
        <v>12</v>
      </c>
    </row>
    <row r="47" spans="1:24" s="81" customFormat="1" x14ac:dyDescent="0.2">
      <c r="A47" s="76">
        <f>kategorie!L45</f>
        <v>37</v>
      </c>
      <c r="B47" s="76" t="str">
        <f>kategorie!B45</f>
        <v>VÍTEK Miroslav</v>
      </c>
      <c r="C47" s="76">
        <f>kategorie!C45</f>
        <v>326681</v>
      </c>
      <c r="D47" s="77">
        <f>kategorie!D45</f>
        <v>1989</v>
      </c>
      <c r="E47" s="76" t="str">
        <f>kategorie!E45</f>
        <v>KŘP Ústeckého kraje</v>
      </c>
      <c r="F47" s="77" t="str">
        <f>kategorie!J45</f>
        <v>MI</v>
      </c>
      <c r="G47" s="77"/>
      <c r="H47" s="77"/>
      <c r="I47" s="77"/>
      <c r="J47" s="77"/>
      <c r="K47" s="77"/>
      <c r="L47" s="130"/>
      <c r="M47" s="102" t="s">
        <v>168</v>
      </c>
      <c r="N47" s="139" t="str">
        <f t="shared" si="5"/>
        <v/>
      </c>
      <c r="O47" s="100">
        <f>IF(M47="A",12,IF(N47="","",RANK(N47,N37:N48,0)))</f>
        <v>12</v>
      </c>
      <c r="X47" s="118">
        <f t="shared" si="4"/>
        <v>0</v>
      </c>
    </row>
    <row r="48" spans="1:24" x14ac:dyDescent="0.2">
      <c r="A48" s="8">
        <f>kategorie!L46</f>
        <v>38</v>
      </c>
      <c r="B48" s="8" t="str">
        <f>kategorie!B46</f>
        <v>VOLENEC Antonín</v>
      </c>
      <c r="C48" s="8">
        <f>kategorie!C46</f>
        <v>316383</v>
      </c>
      <c r="D48" s="40">
        <f>kategorie!D46</f>
        <v>1987</v>
      </c>
      <c r="E48" s="8" t="str">
        <f>kategorie!E46</f>
        <v>KŘP Středočeského kraje</v>
      </c>
      <c r="F48" s="40" t="str">
        <f>kategorie!J46</f>
        <v>MI</v>
      </c>
      <c r="G48" s="40">
        <v>4</v>
      </c>
      <c r="H48" s="40">
        <v>7</v>
      </c>
      <c r="I48" s="40">
        <v>1</v>
      </c>
      <c r="J48" s="40">
        <v>0</v>
      </c>
      <c r="K48" s="40"/>
      <c r="L48" s="129">
        <v>16.05</v>
      </c>
      <c r="M48" s="92"/>
      <c r="N48" s="137">
        <f t="shared" si="5"/>
        <v>2.6168224299065419</v>
      </c>
      <c r="O48" s="30">
        <f>IF(M48="A",12,IF(N48="","",RANK(N48,N37:N48,0)))</f>
        <v>7</v>
      </c>
      <c r="X48" s="118">
        <f t="shared" si="4"/>
        <v>12</v>
      </c>
    </row>
    <row r="51" spans="1:24" s="42" customFormat="1" ht="17" x14ac:dyDescent="0.25">
      <c r="A51" s="42" t="s">
        <v>166</v>
      </c>
      <c r="D51" s="43"/>
      <c r="E51" s="42" t="s">
        <v>173</v>
      </c>
      <c r="F51" s="43"/>
      <c r="G51" s="43"/>
      <c r="H51" s="43"/>
      <c r="I51" s="43"/>
      <c r="J51" s="43"/>
      <c r="K51" s="43"/>
      <c r="L51" s="82"/>
      <c r="M51" s="90"/>
      <c r="N51" s="135"/>
      <c r="O51" s="45"/>
    </row>
    <row r="52" spans="1:24" s="29" customFormat="1" x14ac:dyDescent="0.2">
      <c r="A52" s="30" t="s">
        <v>157</v>
      </c>
      <c r="B52" s="30" t="s">
        <v>43</v>
      </c>
      <c r="C52" s="30" t="s">
        <v>41</v>
      </c>
      <c r="D52" s="36" t="s">
        <v>44</v>
      </c>
      <c r="E52" s="30" t="s">
        <v>45</v>
      </c>
      <c r="F52" s="36" t="s">
        <v>0</v>
      </c>
      <c r="G52" s="36" t="s">
        <v>168</v>
      </c>
      <c r="H52" s="36" t="s">
        <v>174</v>
      </c>
      <c r="I52" s="36" t="s">
        <v>175</v>
      </c>
      <c r="J52" s="36" t="s">
        <v>176</v>
      </c>
      <c r="K52" s="36" t="s">
        <v>177</v>
      </c>
      <c r="L52" s="83" t="s">
        <v>155</v>
      </c>
      <c r="M52" s="91" t="s">
        <v>156</v>
      </c>
      <c r="N52" s="136" t="s">
        <v>178</v>
      </c>
      <c r="O52" s="30" t="s">
        <v>154</v>
      </c>
      <c r="X52" s="29" t="s">
        <v>185</v>
      </c>
    </row>
    <row r="53" spans="1:24" x14ac:dyDescent="0.2">
      <c r="A53" s="8">
        <f>kategorie!L50</f>
        <v>39</v>
      </c>
      <c r="B53" s="8" t="str">
        <f>kategorie!B50</f>
        <v>BENDOVÁ Kristýna</v>
      </c>
      <c r="C53" s="8">
        <f>kategorie!C50</f>
        <v>326402</v>
      </c>
      <c r="D53" s="40">
        <f>kategorie!D50</f>
        <v>1988</v>
      </c>
      <c r="E53" s="8" t="str">
        <f>kategorie!E50</f>
        <v>KŘP Plzeňského kraje</v>
      </c>
      <c r="F53" s="40" t="str">
        <f>kategorie!J50</f>
        <v>Z</v>
      </c>
      <c r="G53" s="40">
        <v>2</v>
      </c>
      <c r="H53" s="40">
        <v>2</v>
      </c>
      <c r="I53" s="40">
        <v>7</v>
      </c>
      <c r="J53" s="40">
        <v>1</v>
      </c>
      <c r="K53" s="40"/>
      <c r="L53" s="129">
        <v>18.989999999999998</v>
      </c>
      <c r="M53" s="92"/>
      <c r="N53" s="137">
        <f>IF(L53="","",((5*G53)+(3*H53)+(1*I53)-(5*J53))/L53)</f>
        <v>0.94786729857819918</v>
      </c>
      <c r="O53" s="30">
        <f>IF(M53="A",14,IF(N53="","",RANK(N53,N53:N66,0)))</f>
        <v>10</v>
      </c>
      <c r="X53">
        <f>G53+H53+I53+J53</f>
        <v>12</v>
      </c>
    </row>
    <row r="54" spans="1:24" s="81" customFormat="1" x14ac:dyDescent="0.2">
      <c r="A54" s="76">
        <f>kategorie!L51</f>
        <v>40</v>
      </c>
      <c r="B54" s="76" t="str">
        <f>kategorie!B51</f>
        <v>BLÍNOVÁ Lucie</v>
      </c>
      <c r="C54" s="76">
        <f>kategorie!C51</f>
        <v>308142</v>
      </c>
      <c r="D54" s="77">
        <f>kategorie!D51</f>
        <v>1980</v>
      </c>
      <c r="E54" s="76" t="str">
        <f>kategorie!E51</f>
        <v>KŘP Ústeckého kraje</v>
      </c>
      <c r="F54" s="77" t="str">
        <f>kategorie!J51</f>
        <v>Z</v>
      </c>
      <c r="G54" s="77"/>
      <c r="H54" s="77"/>
      <c r="I54" s="77"/>
      <c r="J54" s="77"/>
      <c r="K54" s="77"/>
      <c r="L54" s="130"/>
      <c r="M54" s="102" t="s">
        <v>168</v>
      </c>
      <c r="N54" s="139" t="str">
        <f t="shared" ref="N54:N65" si="6">IF(L54="","",((5*G54)+(3*H54)+(1*I54)-(5*J54))/L54)</f>
        <v/>
      </c>
      <c r="O54" s="100">
        <f>IF(M54="A",14,IF(N54="","",RANK(N54,N53:N66,0)))</f>
        <v>14</v>
      </c>
      <c r="X54" s="118">
        <f t="shared" ref="X54:X66" si="7">G54+H54+I54+J54</f>
        <v>0</v>
      </c>
    </row>
    <row r="55" spans="1:24" x14ac:dyDescent="0.2">
      <c r="A55" s="8">
        <f>kategorie!L52</f>
        <v>41</v>
      </c>
      <c r="B55" s="8" t="str">
        <f>kategorie!B52</f>
        <v>CACKOVÁ Jaroslava</v>
      </c>
      <c r="C55" s="8">
        <f>kategorie!C52</f>
        <v>328813</v>
      </c>
      <c r="D55" s="40">
        <f>kategorie!D52</f>
        <v>1990</v>
      </c>
      <c r="E55" s="8" t="str">
        <f>kategorie!E52</f>
        <v>KŘP Jihočeského kraje</v>
      </c>
      <c r="F55" s="40" t="str">
        <f>kategorie!J52</f>
        <v>Z</v>
      </c>
      <c r="G55" s="40">
        <v>9</v>
      </c>
      <c r="H55" s="40">
        <v>1</v>
      </c>
      <c r="I55" s="40">
        <v>2</v>
      </c>
      <c r="J55" s="40">
        <v>0</v>
      </c>
      <c r="K55" s="40"/>
      <c r="L55" s="129">
        <v>36.229999999999997</v>
      </c>
      <c r="M55" s="92"/>
      <c r="N55" s="137">
        <f t="shared" si="6"/>
        <v>1.3800717637317141</v>
      </c>
      <c r="O55" s="30">
        <f>IF(M55="A",14,IF(N55="","",RANK(N55,N53:N66,0)))</f>
        <v>4</v>
      </c>
      <c r="X55" s="118">
        <f t="shared" si="7"/>
        <v>12</v>
      </c>
    </row>
    <row r="56" spans="1:24" x14ac:dyDescent="0.2">
      <c r="A56" s="8">
        <f>kategorie!L53</f>
        <v>42</v>
      </c>
      <c r="B56" s="8" t="str">
        <f>kategorie!B53</f>
        <v>DUDKOVÁ Lenka</v>
      </c>
      <c r="C56" s="8">
        <f>kategorie!C53</f>
        <v>325250</v>
      </c>
      <c r="D56" s="40">
        <f>kategorie!D53</f>
        <v>1985</v>
      </c>
      <c r="E56" s="8" t="str">
        <f>kategorie!E53</f>
        <v>KŘP hlavního m.Prahy</v>
      </c>
      <c r="F56" s="40" t="str">
        <f>kategorie!J53</f>
        <v>Z</v>
      </c>
      <c r="G56" s="40">
        <v>0</v>
      </c>
      <c r="H56" s="40">
        <v>0</v>
      </c>
      <c r="I56" s="40">
        <v>3</v>
      </c>
      <c r="J56" s="40">
        <v>9</v>
      </c>
      <c r="K56" s="40"/>
      <c r="L56" s="129">
        <v>27.83</v>
      </c>
      <c r="M56" s="92"/>
      <c r="N56" s="137">
        <f t="shared" si="6"/>
        <v>-1.5091627739849085</v>
      </c>
      <c r="O56" s="30">
        <f>IF(M56="A",14,IF(N56="","",RANK(N56,N53:N66,0)))</f>
        <v>13</v>
      </c>
      <c r="X56" s="118">
        <f t="shared" si="7"/>
        <v>12</v>
      </c>
    </row>
    <row r="57" spans="1:24" x14ac:dyDescent="0.2">
      <c r="A57" s="8">
        <f>kategorie!L54</f>
        <v>43</v>
      </c>
      <c r="B57" s="8" t="str">
        <f>kategorie!B54</f>
        <v>HLOUŠKOVÁ Marcela</v>
      </c>
      <c r="C57" s="8">
        <f>kategorie!C54</f>
        <v>316885</v>
      </c>
      <c r="D57" s="40">
        <f>kategorie!D54</f>
        <v>1974</v>
      </c>
      <c r="E57" s="8" t="str">
        <f>kategorie!E54</f>
        <v>KŘ Olomouckého kraje</v>
      </c>
      <c r="F57" s="40" t="str">
        <f>kategorie!J54</f>
        <v>Z</v>
      </c>
      <c r="G57" s="40">
        <v>6</v>
      </c>
      <c r="H57" s="40">
        <v>6</v>
      </c>
      <c r="I57" s="40">
        <v>0</v>
      </c>
      <c r="J57" s="40">
        <v>0</v>
      </c>
      <c r="K57" s="40"/>
      <c r="L57" s="129">
        <v>40.08</v>
      </c>
      <c r="M57" s="92"/>
      <c r="N57" s="137">
        <f t="shared" si="6"/>
        <v>1.1976047904191618</v>
      </c>
      <c r="O57" s="30">
        <f>IF(M57="A",14,IF(N57="","",RANK(N57,N53:N66,0)))</f>
        <v>5</v>
      </c>
      <c r="X57" s="118">
        <f t="shared" si="7"/>
        <v>12</v>
      </c>
    </row>
    <row r="58" spans="1:24" x14ac:dyDescent="0.2">
      <c r="A58" s="8">
        <f>kategorie!L55</f>
        <v>44</v>
      </c>
      <c r="B58" s="8" t="str">
        <f>kategorie!B55</f>
        <v>MATĚJKOVÁ Tereza</v>
      </c>
      <c r="C58" s="8">
        <f>kategorie!C55</f>
        <v>327321</v>
      </c>
      <c r="D58" s="40">
        <f>kategorie!D55</f>
        <v>1985</v>
      </c>
      <c r="E58" s="8" t="str">
        <f>kategorie!E55</f>
        <v>KŘP Jihomoravského kraje</v>
      </c>
      <c r="F58" s="40" t="str">
        <f>kategorie!J55</f>
        <v>Z</v>
      </c>
      <c r="G58" s="40">
        <v>4</v>
      </c>
      <c r="H58" s="40">
        <v>1</v>
      </c>
      <c r="I58" s="40">
        <v>7</v>
      </c>
      <c r="J58" s="40">
        <v>0</v>
      </c>
      <c r="K58" s="40"/>
      <c r="L58" s="129">
        <v>17.739999999999998</v>
      </c>
      <c r="M58" s="92"/>
      <c r="N58" s="137">
        <f t="shared" si="6"/>
        <v>1.6910935738444195</v>
      </c>
      <c r="O58" s="30">
        <f>IF(M58="A",14,IF(N58="","",RANK(N58,N53:N66,0)))</f>
        <v>2</v>
      </c>
      <c r="X58" s="118">
        <f t="shared" si="7"/>
        <v>12</v>
      </c>
    </row>
    <row r="59" spans="1:24" x14ac:dyDescent="0.2">
      <c r="A59" s="8">
        <f>kategorie!L56</f>
        <v>45</v>
      </c>
      <c r="B59" s="8" t="str">
        <f>kategorie!B56</f>
        <v>MIKEŠOVÁ Věra</v>
      </c>
      <c r="C59" s="8">
        <f>kategorie!C56</f>
        <v>328317</v>
      </c>
      <c r="D59" s="40">
        <f>kategorie!D56</f>
        <v>1990</v>
      </c>
      <c r="E59" s="8" t="str">
        <f>kategorie!E56</f>
        <v>KŘP Jihočeského kraje</v>
      </c>
      <c r="F59" s="40" t="str">
        <f>kategorie!J56</f>
        <v>Z</v>
      </c>
      <c r="G59" s="40">
        <v>2</v>
      </c>
      <c r="H59" s="40">
        <v>3</v>
      </c>
      <c r="I59" s="40">
        <v>6</v>
      </c>
      <c r="J59" s="40">
        <v>1</v>
      </c>
      <c r="K59" s="40"/>
      <c r="L59" s="129">
        <v>30.47</v>
      </c>
      <c r="M59" s="92"/>
      <c r="N59" s="137">
        <f t="shared" si="6"/>
        <v>0.65638332786347231</v>
      </c>
      <c r="O59" s="30">
        <f>IF(M59="A",14,IF(N59="","",RANK(N59,N53:N66,0)))</f>
        <v>11</v>
      </c>
      <c r="X59" s="118">
        <f t="shared" si="7"/>
        <v>12</v>
      </c>
    </row>
    <row r="60" spans="1:24" x14ac:dyDescent="0.2">
      <c r="A60" s="8">
        <f>kategorie!L57</f>
        <v>46</v>
      </c>
      <c r="B60" s="8" t="str">
        <f>kategorie!B57</f>
        <v>MOJDLOVÁ Lucie</v>
      </c>
      <c r="C60" s="8">
        <f>kategorie!C57</f>
        <v>326338</v>
      </c>
      <c r="D60" s="40">
        <f>kategorie!D57</f>
        <v>1990</v>
      </c>
      <c r="E60" s="8" t="str">
        <f>kategorie!E57</f>
        <v>KŘP Středočeského kraje</v>
      </c>
      <c r="F60" s="40" t="str">
        <f>kategorie!J57</f>
        <v>Z</v>
      </c>
      <c r="G60" s="40">
        <v>1</v>
      </c>
      <c r="H60" s="40">
        <v>3</v>
      </c>
      <c r="I60" s="40">
        <v>5</v>
      </c>
      <c r="J60" s="40">
        <v>3</v>
      </c>
      <c r="K60" s="40"/>
      <c r="L60" s="129">
        <v>29.23</v>
      </c>
      <c r="M60" s="92"/>
      <c r="N60" s="137">
        <f t="shared" si="6"/>
        <v>0.13684570646595962</v>
      </c>
      <c r="O60" s="30">
        <f>IF(M60="A",14,IF(N60="","",RANK(N60,N53:N66,0)))</f>
        <v>12</v>
      </c>
      <c r="X60" s="118">
        <f t="shared" si="7"/>
        <v>12</v>
      </c>
    </row>
    <row r="61" spans="1:24" x14ac:dyDescent="0.2">
      <c r="A61" s="8">
        <f>kategorie!L58</f>
        <v>47</v>
      </c>
      <c r="B61" s="8" t="str">
        <f>kategorie!B58</f>
        <v>PETRÁČKOVÁ Adéla</v>
      </c>
      <c r="C61" s="8">
        <f>kategorie!C58</f>
        <v>327649</v>
      </c>
      <c r="D61" s="40">
        <f>kategorie!D58</f>
        <v>1994</v>
      </c>
      <c r="E61" s="8" t="str">
        <f>kategorie!E58</f>
        <v>KŘP Královéhradeckého kraje</v>
      </c>
      <c r="F61" s="40" t="str">
        <f>kategorie!J58</f>
        <v>Z</v>
      </c>
      <c r="G61" s="40">
        <v>2</v>
      </c>
      <c r="H61" s="40">
        <v>8</v>
      </c>
      <c r="I61" s="40">
        <v>2</v>
      </c>
      <c r="J61" s="40">
        <v>0</v>
      </c>
      <c r="K61" s="40"/>
      <c r="L61" s="129">
        <v>31.46</v>
      </c>
      <c r="M61" s="92"/>
      <c r="N61" s="137">
        <f t="shared" si="6"/>
        <v>1.1443102352193262</v>
      </c>
      <c r="O61" s="30">
        <f>IF(M61="A",14,IF(N61="","",RANK(N61,N53:N66,0)))</f>
        <v>7</v>
      </c>
      <c r="X61" s="118">
        <f t="shared" si="7"/>
        <v>12</v>
      </c>
    </row>
    <row r="62" spans="1:24" x14ac:dyDescent="0.2">
      <c r="A62" s="8">
        <f>kategorie!L59</f>
        <v>48</v>
      </c>
      <c r="B62" s="8" t="str">
        <f>kategorie!B59</f>
        <v>PLHÁKOVÁ Dominika</v>
      </c>
      <c r="C62" s="8">
        <f>kategorie!C59</f>
        <v>326096</v>
      </c>
      <c r="D62" s="40">
        <f>kategorie!D59</f>
        <v>1991</v>
      </c>
      <c r="E62" s="8" t="str">
        <f>kategorie!E59</f>
        <v>KŘP Středočeského kraje</v>
      </c>
      <c r="F62" s="40" t="str">
        <f>kategorie!J59</f>
        <v>Z</v>
      </c>
      <c r="G62" s="40">
        <v>3</v>
      </c>
      <c r="H62" s="40">
        <v>4</v>
      </c>
      <c r="I62" s="40">
        <v>4</v>
      </c>
      <c r="J62" s="40">
        <v>1</v>
      </c>
      <c r="K62" s="40"/>
      <c r="L62" s="129">
        <v>22.03</v>
      </c>
      <c r="M62" s="92"/>
      <c r="N62" s="137">
        <f t="shared" si="6"/>
        <v>1.1802088061733997</v>
      </c>
      <c r="O62" s="30">
        <f>IF(M62="A",14,IF(N62="","",RANK(N62,N53:N66,0)))</f>
        <v>6</v>
      </c>
      <c r="X62" s="118">
        <f t="shared" si="7"/>
        <v>12</v>
      </c>
    </row>
    <row r="63" spans="1:24" x14ac:dyDescent="0.2">
      <c r="A63" s="8">
        <f>kategorie!L60</f>
        <v>49</v>
      </c>
      <c r="B63" s="8" t="str">
        <f>kategorie!B60</f>
        <v>PROCHÁZKOVÁ Patricie</v>
      </c>
      <c r="C63" s="8">
        <f>kategorie!C60</f>
        <v>325592</v>
      </c>
      <c r="D63" s="40">
        <f>kategorie!D60</f>
        <v>1984</v>
      </c>
      <c r="E63" s="8" t="str">
        <f>kategorie!E60</f>
        <v>KŘP Plzeňského kraje</v>
      </c>
      <c r="F63" s="40" t="str">
        <f>kategorie!J60</f>
        <v>Z</v>
      </c>
      <c r="G63" s="40">
        <v>3</v>
      </c>
      <c r="H63" s="40">
        <v>3</v>
      </c>
      <c r="I63" s="40">
        <v>6</v>
      </c>
      <c r="J63" s="40">
        <v>0</v>
      </c>
      <c r="K63" s="40"/>
      <c r="L63" s="129">
        <v>19.760000000000002</v>
      </c>
      <c r="M63" s="92"/>
      <c r="N63" s="137">
        <f t="shared" si="6"/>
        <v>1.5182186234817812</v>
      </c>
      <c r="O63" s="30">
        <f>IF(M63="A",14,IF(N63="","",RANK(N63,N53:N66,0)))</f>
        <v>3</v>
      </c>
      <c r="X63" s="118">
        <f t="shared" si="7"/>
        <v>12</v>
      </c>
    </row>
    <row r="64" spans="1:24" x14ac:dyDescent="0.2">
      <c r="A64" s="8">
        <f>kategorie!L61</f>
        <v>50</v>
      </c>
      <c r="B64" s="8" t="str">
        <f>kategorie!B61</f>
        <v>SCHUBERTOVÁ Jana</v>
      </c>
      <c r="C64" s="8">
        <f>kategorie!C61</f>
        <v>326144</v>
      </c>
      <c r="D64" s="40">
        <f>kategorie!D61</f>
        <v>1984</v>
      </c>
      <c r="E64" s="8" t="str">
        <f>kategorie!E61</f>
        <v>KŘP Ústeckého kraje</v>
      </c>
      <c r="F64" s="40" t="str">
        <f>kategorie!J61</f>
        <v>Z</v>
      </c>
      <c r="G64" s="40">
        <v>6</v>
      </c>
      <c r="H64" s="40">
        <v>6</v>
      </c>
      <c r="I64" s="40">
        <v>0</v>
      </c>
      <c r="J64" s="40">
        <v>0</v>
      </c>
      <c r="K64" s="40"/>
      <c r="L64" s="129">
        <v>25.1</v>
      </c>
      <c r="M64" s="92"/>
      <c r="N64" s="137">
        <f t="shared" si="6"/>
        <v>1.9123505976095616</v>
      </c>
      <c r="O64" s="30">
        <f>IF(M64="A",14,IF(N64="","",RANK(N64,N53:N66,0)))</f>
        <v>1</v>
      </c>
      <c r="X64" s="118">
        <f t="shared" si="7"/>
        <v>12</v>
      </c>
    </row>
    <row r="65" spans="1:24" x14ac:dyDescent="0.2">
      <c r="A65" s="8">
        <f>kategorie!L62</f>
        <v>51</v>
      </c>
      <c r="B65" s="8" t="str">
        <f>kategorie!B62</f>
        <v>TUČKOVÁ Dagmar</v>
      </c>
      <c r="C65" s="8">
        <f>kategorie!C62</f>
        <v>325260</v>
      </c>
      <c r="D65" s="40">
        <f>kategorie!D62</f>
        <v>1986</v>
      </c>
      <c r="E65" s="8" t="str">
        <f>kategorie!E62</f>
        <v>KŘP hlavního m.Prahy</v>
      </c>
      <c r="F65" s="40" t="str">
        <f>kategorie!J62</f>
        <v>Z</v>
      </c>
      <c r="G65" s="40">
        <v>2</v>
      </c>
      <c r="H65" s="40">
        <v>7</v>
      </c>
      <c r="I65" s="40">
        <v>3</v>
      </c>
      <c r="J65" s="40">
        <v>0</v>
      </c>
      <c r="K65" s="40"/>
      <c r="L65" s="129">
        <v>31.96</v>
      </c>
      <c r="M65" s="92"/>
      <c r="N65" s="137">
        <f t="shared" si="6"/>
        <v>1.0638297872340425</v>
      </c>
      <c r="O65" s="30">
        <f>IF(M65="A",14,IF(N65="","",RANK(N65,N53:N66,0)))</f>
        <v>9</v>
      </c>
      <c r="X65" s="118">
        <f t="shared" si="7"/>
        <v>12</v>
      </c>
    </row>
    <row r="66" spans="1:24" x14ac:dyDescent="0.2">
      <c r="A66" s="8">
        <f>kategorie!L63</f>
        <v>52</v>
      </c>
      <c r="B66" s="8" t="str">
        <f>kategorie!B63</f>
        <v>VAHALOVÁ Adéla</v>
      </c>
      <c r="C66" s="8">
        <f>kategorie!C63</f>
        <v>329754</v>
      </c>
      <c r="D66" s="40">
        <f>kategorie!D63</f>
        <v>1989</v>
      </c>
      <c r="E66" s="8" t="str">
        <f>kategorie!E63</f>
        <v>KŘP Moravskoslezského kraje</v>
      </c>
      <c r="F66" s="40" t="str">
        <f>kategorie!J63</f>
        <v>Z</v>
      </c>
      <c r="G66" s="40">
        <v>4</v>
      </c>
      <c r="H66" s="40">
        <v>5</v>
      </c>
      <c r="I66" s="40">
        <v>1</v>
      </c>
      <c r="J66" s="40">
        <v>2</v>
      </c>
      <c r="K66" s="40"/>
      <c r="L66" s="129">
        <v>24.36</v>
      </c>
      <c r="M66" s="92"/>
      <c r="N66" s="137">
        <f>IF(L66="","",((5*G66)+(3*H66)+(1*I66)-(5*J66))/L66)</f>
        <v>1.0673234811165846</v>
      </c>
      <c r="O66" s="30">
        <f>IF(M66="A",14,IF(N66="","",RANK(N66,N53:N66,0)))</f>
        <v>8</v>
      </c>
      <c r="X66" s="118">
        <f t="shared" si="7"/>
        <v>12</v>
      </c>
    </row>
  </sheetData>
  <phoneticPr fontId="16" type="noConversion"/>
  <pageMargins left="0.7" right="0.7" top="0.78740157499999996" bottom="0.78740157499999996" header="0.3" footer="0.3"/>
  <pageSetup paperSize="9" orientation="portrait" r:id="rId1"/>
  <rowBreaks count="3" manualBreakCount="3">
    <brk id="16" max="16383" man="1"/>
    <brk id="33" max="16383" man="1"/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A2" sqref="A2:E2"/>
    </sheetView>
  </sheetViews>
  <sheetFormatPr baseColWidth="10" defaultColWidth="8.83203125" defaultRowHeight="15" x14ac:dyDescent="0.2"/>
  <cols>
    <col min="1" max="1" width="4.5" customWidth="1"/>
    <col min="2" max="2" width="21.5" customWidth="1"/>
    <col min="3" max="3" width="7" bestFit="1" customWidth="1"/>
    <col min="4" max="4" width="11.83203125" style="41" bestFit="1" customWidth="1"/>
    <col min="5" max="5" width="32.6640625" bestFit="1" customWidth="1"/>
    <col min="6" max="6" width="9.5" style="41" bestFit="1" customWidth="1"/>
    <col min="7" max="9" width="5.83203125" style="41" customWidth="1"/>
    <col min="10" max="10" width="8.1640625" style="84" customWidth="1"/>
    <col min="11" max="11" width="9" style="33" bestFit="1" customWidth="1"/>
    <col min="12" max="12" width="9.6640625" style="138" bestFit="1" customWidth="1"/>
    <col min="13" max="13" width="7.83203125" style="29" bestFit="1" customWidth="1"/>
  </cols>
  <sheetData>
    <row r="1" spans="1:13" s="42" customFormat="1" ht="17" x14ac:dyDescent="0.25">
      <c r="A1" s="42" t="s">
        <v>166</v>
      </c>
      <c r="D1" s="43"/>
      <c r="E1" s="42" t="s">
        <v>179</v>
      </c>
      <c r="F1" s="43"/>
      <c r="G1" s="43"/>
      <c r="H1" s="43"/>
      <c r="I1" s="43"/>
      <c r="J1" s="82"/>
      <c r="K1" s="44"/>
      <c r="L1" s="135"/>
      <c r="M1" s="45"/>
    </row>
    <row r="2" spans="1:13" s="29" customFormat="1" x14ac:dyDescent="0.2">
      <c r="A2" s="30" t="str">
        <f>kategorie!L2</f>
        <v>čislo</v>
      </c>
      <c r="B2" s="30" t="str">
        <f>kategorie!B2</f>
        <v>Příjmeni a jméno</v>
      </c>
      <c r="C2" s="30" t="str">
        <f>kategorie!C2</f>
        <v>OEČ</v>
      </c>
      <c r="D2" s="36" t="str">
        <f>kategorie!D2</f>
        <v>rok narození</v>
      </c>
      <c r="E2" s="30" t="str">
        <f>kategorie!E2</f>
        <v>Útvar policie</v>
      </c>
      <c r="F2" s="36" t="s">
        <v>0</v>
      </c>
      <c r="G2" s="36" t="s">
        <v>168</v>
      </c>
      <c r="H2" s="36" t="s">
        <v>176</v>
      </c>
      <c r="I2" s="36" t="s">
        <v>177</v>
      </c>
      <c r="J2" s="83" t="s">
        <v>155</v>
      </c>
      <c r="K2" s="31" t="s">
        <v>156</v>
      </c>
      <c r="L2" s="136" t="s">
        <v>178</v>
      </c>
      <c r="M2" s="30" t="s">
        <v>154</v>
      </c>
    </row>
    <row r="3" spans="1:13" x14ac:dyDescent="0.2">
      <c r="A3" s="8">
        <f>kategorie!L3</f>
        <v>1</v>
      </c>
      <c r="B3" s="8" t="str">
        <f>kategorie!B3</f>
        <v>BERAN Josef</v>
      </c>
      <c r="C3" s="8">
        <f>kategorie!C3</f>
        <v>254245</v>
      </c>
      <c r="D3" s="40">
        <f>kategorie!D3</f>
        <v>1967</v>
      </c>
      <c r="E3" s="8" t="str">
        <f>kategorie!E3</f>
        <v>KŘP Královéhradeckého kraje</v>
      </c>
      <c r="F3" s="40" t="str">
        <f>kategorie!J3</f>
        <v>MIII</v>
      </c>
      <c r="G3" s="40">
        <v>9</v>
      </c>
      <c r="H3" s="40">
        <v>0</v>
      </c>
      <c r="I3" s="40"/>
      <c r="J3" s="129">
        <v>42.58</v>
      </c>
      <c r="K3" s="32"/>
      <c r="L3" s="137">
        <f t="shared" ref="L3:L15" si="0">IF(J3="","",((5*G3)-(10*H3))/J3)</f>
        <v>1.0568341944574917</v>
      </c>
      <c r="M3" s="30">
        <f>IF(K3="A",13,IF(L3="","",RANK(L3,L3:L15,0)))</f>
        <v>8</v>
      </c>
    </row>
    <row r="4" spans="1:13" x14ac:dyDescent="0.2">
      <c r="A4" s="8">
        <f>kategorie!L4</f>
        <v>2</v>
      </c>
      <c r="B4" s="8" t="str">
        <f>kategorie!B4</f>
        <v>BIERSKÝ Tomáš</v>
      </c>
      <c r="C4" s="8">
        <f>kategorie!C4</f>
        <v>285307</v>
      </c>
      <c r="D4" s="40">
        <f>kategorie!D4</f>
        <v>1972</v>
      </c>
      <c r="E4" s="8" t="str">
        <f>kategorie!E4</f>
        <v>KŘP Moravskoslezského kraje</v>
      </c>
      <c r="F4" s="40" t="str">
        <f>kategorie!J4</f>
        <v>MIII</v>
      </c>
      <c r="G4" s="40">
        <v>9</v>
      </c>
      <c r="H4" s="40">
        <v>0</v>
      </c>
      <c r="I4" s="40"/>
      <c r="J4" s="129">
        <v>46.8</v>
      </c>
      <c r="K4" s="32"/>
      <c r="L4" s="137">
        <f t="shared" si="0"/>
        <v>0.96153846153846156</v>
      </c>
      <c r="M4" s="30">
        <f>IF(K4="A",13,IF(L4="","",RANK(L4,L3:L15,0)))</f>
        <v>12</v>
      </c>
    </row>
    <row r="5" spans="1:13" x14ac:dyDescent="0.2">
      <c r="A5" s="8">
        <f>kategorie!L5</f>
        <v>3</v>
      </c>
      <c r="B5" s="8" t="str">
        <f>kategorie!B5</f>
        <v>DUDEŠEK Martin</v>
      </c>
      <c r="C5" s="8">
        <f>kategorie!C5</f>
        <v>279865</v>
      </c>
      <c r="D5" s="40">
        <f>kategorie!D5</f>
        <v>1975</v>
      </c>
      <c r="E5" s="8" t="str">
        <f>kategorie!E5</f>
        <v>KŘP Olomouckého kraje</v>
      </c>
      <c r="F5" s="40" t="str">
        <f>kategorie!J5</f>
        <v>MIII</v>
      </c>
      <c r="G5" s="40">
        <v>9</v>
      </c>
      <c r="H5" s="40">
        <v>0</v>
      </c>
      <c r="I5" s="40"/>
      <c r="J5" s="129">
        <v>35.74</v>
      </c>
      <c r="K5" s="32"/>
      <c r="L5" s="137">
        <f t="shared" si="0"/>
        <v>1.2590934527140458</v>
      </c>
      <c r="M5" s="30">
        <f>IF(K5="A",13,IF(L5="","",RANK(L5,L3:L15,0)))</f>
        <v>1</v>
      </c>
    </row>
    <row r="6" spans="1:13" x14ac:dyDescent="0.2">
      <c r="A6" s="8">
        <f>kategorie!L6</f>
        <v>4</v>
      </c>
      <c r="B6" s="8" t="str">
        <f>kategorie!B6</f>
        <v>DVOŘÁK Pavel</v>
      </c>
      <c r="C6" s="8">
        <f>kategorie!C6</f>
        <v>235937</v>
      </c>
      <c r="D6" s="40">
        <f>kategorie!D6</f>
        <v>1969</v>
      </c>
      <c r="E6" s="8" t="str">
        <f>kategorie!E6</f>
        <v>KŘP hlavního m.Prahy</v>
      </c>
      <c r="F6" s="40" t="str">
        <f>kategorie!J6</f>
        <v>MIII</v>
      </c>
      <c r="G6" s="40">
        <v>9</v>
      </c>
      <c r="H6" s="40">
        <v>0</v>
      </c>
      <c r="I6" s="40"/>
      <c r="J6" s="129">
        <v>38.64</v>
      </c>
      <c r="K6" s="32"/>
      <c r="L6" s="137">
        <f t="shared" si="0"/>
        <v>1.1645962732919255</v>
      </c>
      <c r="M6" s="30">
        <f>IF(K6="A",13,IF(L6="","",RANK(L6,L3:L15,0)))</f>
        <v>4</v>
      </c>
    </row>
    <row r="7" spans="1:13" x14ac:dyDescent="0.2">
      <c r="A7" s="8">
        <f>kategorie!L7</f>
        <v>5</v>
      </c>
      <c r="B7" s="8" t="str">
        <f>kategorie!B7</f>
        <v>KAŠPAR Jan</v>
      </c>
      <c r="C7" s="8">
        <f>kategorie!C7</f>
        <v>256716</v>
      </c>
      <c r="D7" s="40">
        <f>kategorie!D7</f>
        <v>1973</v>
      </c>
      <c r="E7" s="8" t="str">
        <f>kategorie!E7</f>
        <v>KŘP Jihočeského kraje</v>
      </c>
      <c r="F7" s="40" t="str">
        <f>kategorie!J7</f>
        <v>MIII</v>
      </c>
      <c r="G7" s="40">
        <v>9</v>
      </c>
      <c r="H7" s="40">
        <v>0</v>
      </c>
      <c r="I7" s="40"/>
      <c r="J7" s="129">
        <v>42.65</v>
      </c>
      <c r="K7" s="32"/>
      <c r="L7" s="137">
        <f t="shared" si="0"/>
        <v>1.0550996483001174</v>
      </c>
      <c r="M7" s="30">
        <f>IF(K7="A",13,IF(L7="","",RANK(L7,L3:L15,0)))</f>
        <v>9</v>
      </c>
    </row>
    <row r="8" spans="1:13" x14ac:dyDescent="0.2">
      <c r="A8" s="8">
        <f>kategorie!L8</f>
        <v>6</v>
      </c>
      <c r="B8" s="8" t="str">
        <f>kategorie!B8</f>
        <v>KUBŮ Milan</v>
      </c>
      <c r="C8" s="8">
        <f>kategorie!C8</f>
        <v>309302</v>
      </c>
      <c r="D8" s="40">
        <f>kategorie!D8</f>
        <v>1976</v>
      </c>
      <c r="E8" s="8" t="str">
        <f>kategorie!E8</f>
        <v>KŘP Středočeského kraje</v>
      </c>
      <c r="F8" s="40" t="str">
        <f>kategorie!J8</f>
        <v>MIII</v>
      </c>
      <c r="G8" s="40">
        <v>9</v>
      </c>
      <c r="H8" s="40">
        <v>0</v>
      </c>
      <c r="I8" s="40"/>
      <c r="J8" s="129">
        <v>40.659999999999997</v>
      </c>
      <c r="K8" s="32"/>
      <c r="L8" s="137">
        <f t="shared" si="0"/>
        <v>1.1067388096409247</v>
      </c>
      <c r="M8" s="30">
        <f>IF(K8="A",13,IF(L8="","",RANK(L8,L3:L15,0)))</f>
        <v>5</v>
      </c>
    </row>
    <row r="9" spans="1:13" x14ac:dyDescent="0.2">
      <c r="A9" s="8">
        <f>kategorie!L9</f>
        <v>7</v>
      </c>
      <c r="B9" s="8" t="str">
        <f>kategorie!B9</f>
        <v>MATERNA Jan</v>
      </c>
      <c r="C9" s="8">
        <f>kategorie!C9</f>
        <v>254147</v>
      </c>
      <c r="D9" s="40">
        <f>kategorie!D9</f>
        <v>1971</v>
      </c>
      <c r="E9" s="8" t="str">
        <f>kategorie!E9</f>
        <v>KŘP hlavního m.Prahy</v>
      </c>
      <c r="F9" s="40" t="str">
        <f>kategorie!J9</f>
        <v>MIII</v>
      </c>
      <c r="G9" s="40">
        <v>9</v>
      </c>
      <c r="H9" s="40">
        <v>0</v>
      </c>
      <c r="I9" s="40"/>
      <c r="J9" s="129">
        <v>44.93</v>
      </c>
      <c r="K9" s="32"/>
      <c r="L9" s="137">
        <f t="shared" si="0"/>
        <v>1.0015579790785667</v>
      </c>
      <c r="M9" s="30">
        <f>IF(K9="A",13,IF(L9="","",RANK(L9,L3:L15,0)))</f>
        <v>11</v>
      </c>
    </row>
    <row r="10" spans="1:13" x14ac:dyDescent="0.2">
      <c r="A10" s="8">
        <f>kategorie!L10</f>
        <v>8</v>
      </c>
      <c r="B10" s="8" t="str">
        <f>kategorie!B10</f>
        <v>MELÍŠEK Marek</v>
      </c>
      <c r="C10" s="8">
        <f>kategorie!C10</f>
        <v>260962</v>
      </c>
      <c r="D10" s="40">
        <f>kategorie!D10</f>
        <v>1974</v>
      </c>
      <c r="E10" s="8" t="str">
        <f>kategorie!E10</f>
        <v>KŘP Plzeňského kraje</v>
      </c>
      <c r="F10" s="40" t="str">
        <f>kategorie!J10</f>
        <v>MIII</v>
      </c>
      <c r="G10" s="40">
        <v>9</v>
      </c>
      <c r="H10" s="40">
        <v>0</v>
      </c>
      <c r="I10" s="40"/>
      <c r="J10" s="129">
        <v>44.92</v>
      </c>
      <c r="K10" s="32"/>
      <c r="L10" s="137">
        <f t="shared" si="0"/>
        <v>1.0017809439002672</v>
      </c>
      <c r="M10" s="30">
        <f>IF(K10="A",13,IF(L10="","",RANK(L10,L3:L15,0)))</f>
        <v>10</v>
      </c>
    </row>
    <row r="11" spans="1:13" x14ac:dyDescent="0.2">
      <c r="A11" s="8">
        <f>kategorie!L11</f>
        <v>9</v>
      </c>
      <c r="B11" s="8" t="str">
        <f>kategorie!B11</f>
        <v>MRÁZEK Petr</v>
      </c>
      <c r="C11" s="8">
        <f>kategorie!C11</f>
        <v>253302</v>
      </c>
      <c r="D11" s="40">
        <f>kategorie!D11</f>
        <v>1973</v>
      </c>
      <c r="E11" s="8" t="str">
        <f>kategorie!E11</f>
        <v>KŘP Středočeského kraje</v>
      </c>
      <c r="F11" s="40" t="str">
        <f>kategorie!J11</f>
        <v>MIII</v>
      </c>
      <c r="G11" s="40">
        <v>9</v>
      </c>
      <c r="H11" s="40">
        <v>0</v>
      </c>
      <c r="I11" s="40"/>
      <c r="J11" s="129">
        <v>42.46</v>
      </c>
      <c r="K11" s="32"/>
      <c r="L11" s="137">
        <f t="shared" si="0"/>
        <v>1.0598210080075365</v>
      </c>
      <c r="M11" s="30">
        <f>IF(K11="A",13,IF(L11="","",RANK(L11,L3:L15,0)))</f>
        <v>7</v>
      </c>
    </row>
    <row r="12" spans="1:13" x14ac:dyDescent="0.2">
      <c r="A12" s="8">
        <f>kategorie!L12</f>
        <v>10</v>
      </c>
      <c r="B12" s="8" t="str">
        <f>kategorie!B12</f>
        <v>STRNAD Pavel</v>
      </c>
      <c r="C12" s="8">
        <f>kategorie!C12</f>
        <v>256367</v>
      </c>
      <c r="D12" s="40">
        <f>kategorie!D12</f>
        <v>1969</v>
      </c>
      <c r="E12" s="8" t="str">
        <f>kategorie!E12</f>
        <v>KŘP Jihočeského kraje</v>
      </c>
      <c r="F12" s="40" t="str">
        <f>kategorie!J12</f>
        <v>MIII</v>
      </c>
      <c r="G12" s="40">
        <v>9</v>
      </c>
      <c r="H12" s="40">
        <v>0</v>
      </c>
      <c r="I12" s="40"/>
      <c r="J12" s="129">
        <v>42.08</v>
      </c>
      <c r="K12" s="32"/>
      <c r="L12" s="137">
        <f t="shared" si="0"/>
        <v>1.0693916349809887</v>
      </c>
      <c r="M12" s="30">
        <f>IF(K12="A",13,IF(L12="","",RANK(L12,L3:L15,0)))</f>
        <v>6</v>
      </c>
    </row>
    <row r="13" spans="1:13" x14ac:dyDescent="0.2">
      <c r="A13" s="8">
        <f>kategorie!L13</f>
        <v>11</v>
      </c>
      <c r="B13" s="8" t="str">
        <f>kategorie!B13</f>
        <v>TICHÁČEK Jan</v>
      </c>
      <c r="C13" s="8">
        <f>kategorie!C13</f>
        <v>267339</v>
      </c>
      <c r="D13" s="40">
        <f>kategorie!D13</f>
        <v>1974</v>
      </c>
      <c r="E13" s="8" t="str">
        <f>kategorie!E13</f>
        <v>KŘP Ústeckého kraje</v>
      </c>
      <c r="F13" s="40" t="str">
        <f>kategorie!J13</f>
        <v>MIII</v>
      </c>
      <c r="G13" s="40">
        <v>9</v>
      </c>
      <c r="H13" s="40">
        <v>0</v>
      </c>
      <c r="I13" s="40"/>
      <c r="J13" s="129">
        <v>35.799999999999997</v>
      </c>
      <c r="K13" s="32"/>
      <c r="L13" s="137">
        <f t="shared" si="0"/>
        <v>1.2569832402234637</v>
      </c>
      <c r="M13" s="30">
        <f>IF(K13="A",13,IF(L13="","",RANK(L13,L3:L15,0)))</f>
        <v>2</v>
      </c>
    </row>
    <row r="14" spans="1:13" x14ac:dyDescent="0.2">
      <c r="A14" s="8">
        <f>kategorie!L14</f>
        <v>12</v>
      </c>
      <c r="B14" s="8" t="str">
        <f>kategorie!B14</f>
        <v>URBAN Tomáš</v>
      </c>
      <c r="C14" s="8">
        <f>kategorie!C14</f>
        <v>304098</v>
      </c>
      <c r="D14" s="40">
        <f>kategorie!D14</f>
        <v>1974</v>
      </c>
      <c r="E14" s="8" t="str">
        <f>kategorie!E14</f>
        <v>KŘP Jihomoravského kraje</v>
      </c>
      <c r="F14" s="40" t="str">
        <f>kategorie!J14</f>
        <v>MIII</v>
      </c>
      <c r="G14" s="40">
        <v>9</v>
      </c>
      <c r="H14" s="40">
        <v>0</v>
      </c>
      <c r="I14" s="40"/>
      <c r="J14" s="129">
        <v>55.84</v>
      </c>
      <c r="K14" s="32"/>
      <c r="L14" s="137">
        <f t="shared" si="0"/>
        <v>0.80587392550143266</v>
      </c>
      <c r="M14" s="30">
        <f>IF(K14="A",13,IF(L14="","",RANK(L14,L3:L15,0)))</f>
        <v>13</v>
      </c>
    </row>
    <row r="15" spans="1:13" x14ac:dyDescent="0.2">
      <c r="A15" s="8">
        <f>kategorie!L15</f>
        <v>13</v>
      </c>
      <c r="B15" s="8" t="str">
        <f>kategorie!B15</f>
        <v>ŽIŽKA Ondřej</v>
      </c>
      <c r="C15" s="8">
        <f>kategorie!C15</f>
        <v>276282</v>
      </c>
      <c r="D15" s="40">
        <f>kategorie!D15</f>
        <v>1974</v>
      </c>
      <c r="E15" s="8" t="str">
        <f>kategorie!E15</f>
        <v>Útvar policejního vzdělávání a sl.př.</v>
      </c>
      <c r="F15" s="40" t="str">
        <f>kategorie!J15</f>
        <v>MIII</v>
      </c>
      <c r="G15" s="40">
        <v>9</v>
      </c>
      <c r="H15" s="40">
        <v>0</v>
      </c>
      <c r="I15" s="40"/>
      <c r="J15" s="129">
        <v>37.81</v>
      </c>
      <c r="K15" s="32"/>
      <c r="L15" s="137">
        <f t="shared" si="0"/>
        <v>1.1901613329806928</v>
      </c>
      <c r="M15" s="30">
        <f>IF(K15="A",13,IF(L15="","",RANK(L15,L3:L15,0)))</f>
        <v>3</v>
      </c>
    </row>
    <row r="18" spans="1:13" s="42" customFormat="1" ht="17" x14ac:dyDescent="0.25">
      <c r="A18" s="42" t="s">
        <v>166</v>
      </c>
      <c r="D18" s="43"/>
      <c r="E18" s="42" t="s">
        <v>179</v>
      </c>
      <c r="F18" s="43"/>
      <c r="G18" s="43"/>
      <c r="H18" s="43"/>
      <c r="I18" s="43"/>
      <c r="J18" s="82"/>
      <c r="K18" s="44"/>
      <c r="L18" s="135"/>
      <c r="M18" s="45"/>
    </row>
    <row r="19" spans="1:13" s="29" customFormat="1" x14ac:dyDescent="0.2">
      <c r="A19" s="30" t="s">
        <v>157</v>
      </c>
      <c r="B19" s="30" t="s">
        <v>43</v>
      </c>
      <c r="C19" s="30" t="s">
        <v>41</v>
      </c>
      <c r="D19" s="36" t="s">
        <v>44</v>
      </c>
      <c r="E19" s="30" t="s">
        <v>45</v>
      </c>
      <c r="F19" s="36" t="s">
        <v>0</v>
      </c>
      <c r="G19" s="36" t="s">
        <v>168</v>
      </c>
      <c r="H19" s="36" t="s">
        <v>176</v>
      </c>
      <c r="I19" s="36" t="s">
        <v>177</v>
      </c>
      <c r="J19" s="83" t="s">
        <v>155</v>
      </c>
      <c r="K19" s="31" t="s">
        <v>156</v>
      </c>
      <c r="L19" s="136" t="s">
        <v>178</v>
      </c>
      <c r="M19" s="30" t="s">
        <v>154</v>
      </c>
    </row>
    <row r="20" spans="1:13" x14ac:dyDescent="0.2">
      <c r="A20" s="76">
        <f>kategorie!L19</f>
        <v>14</v>
      </c>
      <c r="B20" s="76" t="str">
        <f>kategorie!B19</f>
        <v>BERÁNEK Ladislav</v>
      </c>
      <c r="C20" s="76">
        <f>kategorie!C19</f>
        <v>320162</v>
      </c>
      <c r="D20" s="77">
        <f>kategorie!D19</f>
        <v>1982</v>
      </c>
      <c r="E20" s="76" t="str">
        <f>kategorie!E19</f>
        <v>KŘP Plzeňského kraje</v>
      </c>
      <c r="F20" s="77" t="str">
        <f>kategorie!J19</f>
        <v>MII</v>
      </c>
      <c r="G20" s="77"/>
      <c r="H20" s="77"/>
      <c r="I20" s="77"/>
      <c r="J20" s="130"/>
      <c r="K20" s="101" t="s">
        <v>168</v>
      </c>
      <c r="L20" s="137" t="str">
        <f t="shared" ref="L20:L32" si="1">IF(J20="","",((5*G20)-(10*H20))/J20)</f>
        <v/>
      </c>
      <c r="M20" s="100">
        <f>IF(K20="A",13,IF(L20="","",RANK(L20,L20:L32,0)))</f>
        <v>13</v>
      </c>
    </row>
    <row r="21" spans="1:13" x14ac:dyDescent="0.2">
      <c r="A21" s="8">
        <f>kategorie!L20</f>
        <v>15</v>
      </c>
      <c r="B21" s="8" t="str">
        <f>kategorie!B20</f>
        <v>BRANNÝ Michal</v>
      </c>
      <c r="C21" s="8">
        <f>kategorie!C20</f>
        <v>322682</v>
      </c>
      <c r="D21" s="40">
        <f>kategorie!D20</f>
        <v>1986</v>
      </c>
      <c r="E21" s="8" t="str">
        <f>kategorie!E20</f>
        <v>KŘP Moravskoslezského kraje</v>
      </c>
      <c r="F21" s="40" t="str">
        <f>kategorie!J20</f>
        <v>MII</v>
      </c>
      <c r="G21" s="40">
        <v>9</v>
      </c>
      <c r="H21" s="40">
        <v>0</v>
      </c>
      <c r="I21" s="40"/>
      <c r="J21" s="129">
        <v>44.69</v>
      </c>
      <c r="K21" s="32"/>
      <c r="L21" s="137">
        <f t="shared" si="1"/>
        <v>1.006936674871336</v>
      </c>
      <c r="M21" s="30">
        <f>IF(K21="A",13,IF(L21="","",RANK(L21,L20:L32,0)))</f>
        <v>9</v>
      </c>
    </row>
    <row r="22" spans="1:13" x14ac:dyDescent="0.2">
      <c r="A22" s="8">
        <f>kategorie!L21</f>
        <v>16</v>
      </c>
      <c r="B22" s="8" t="str">
        <f>kategorie!B21</f>
        <v>DOLANA Petr</v>
      </c>
      <c r="C22" s="8">
        <f>kategorie!C21</f>
        <v>282376</v>
      </c>
      <c r="D22" s="40">
        <f>kategorie!D21</f>
        <v>1978</v>
      </c>
      <c r="E22" s="8" t="str">
        <f>kategorie!E21</f>
        <v>KŘP hlavního m.Prahy</v>
      </c>
      <c r="F22" s="40" t="str">
        <f>kategorie!J21</f>
        <v>MII</v>
      </c>
      <c r="G22" s="40">
        <v>9</v>
      </c>
      <c r="H22" s="40">
        <v>0</v>
      </c>
      <c r="I22" s="40"/>
      <c r="J22" s="129">
        <v>36.99</v>
      </c>
      <c r="K22" s="32"/>
      <c r="L22" s="137">
        <f t="shared" si="1"/>
        <v>1.21654501216545</v>
      </c>
      <c r="M22" s="30">
        <f>IF(K22="A",13,IF(L22="","",RANK(L22,L20:L32,0)))</f>
        <v>3</v>
      </c>
    </row>
    <row r="23" spans="1:13" x14ac:dyDescent="0.2">
      <c r="A23" s="8">
        <f>kategorie!L22</f>
        <v>17</v>
      </c>
      <c r="B23" s="8" t="str">
        <f>kategorie!B22</f>
        <v>DRÁBIK Pavel</v>
      </c>
      <c r="C23" s="8">
        <f>kategorie!C22</f>
        <v>323779</v>
      </c>
      <c r="D23" s="40">
        <f>kategorie!D22</f>
        <v>1986</v>
      </c>
      <c r="E23" s="8" t="str">
        <f>kategorie!E22</f>
        <v>KŘP Středočeského kraje</v>
      </c>
      <c r="F23" s="40" t="str">
        <f>kategorie!J22</f>
        <v>MII</v>
      </c>
      <c r="G23" s="40">
        <v>9</v>
      </c>
      <c r="H23" s="40">
        <v>0</v>
      </c>
      <c r="I23" s="40"/>
      <c r="J23" s="129">
        <v>36.96</v>
      </c>
      <c r="K23" s="32"/>
      <c r="L23" s="137">
        <f t="shared" si="1"/>
        <v>1.2175324675324675</v>
      </c>
      <c r="M23" s="30">
        <f>IF(K23="A",13,IF(L23="","",RANK(L23,L20:L32,0)))</f>
        <v>2</v>
      </c>
    </row>
    <row r="24" spans="1:13" x14ac:dyDescent="0.2">
      <c r="A24" s="8">
        <f>kategorie!L23</f>
        <v>18</v>
      </c>
      <c r="B24" s="8" t="str">
        <f>kategorie!B23</f>
        <v>KOUDELKA Václav</v>
      </c>
      <c r="C24" s="8">
        <f>kategorie!C23</f>
        <v>283213</v>
      </c>
      <c r="D24" s="40">
        <f>kategorie!D23</f>
        <v>1978</v>
      </c>
      <c r="E24" s="8" t="str">
        <f>kategorie!E23</f>
        <v>KŘP Královéhradeckého kraje</v>
      </c>
      <c r="F24" s="40" t="str">
        <f>kategorie!J23</f>
        <v>MII</v>
      </c>
      <c r="G24" s="40">
        <v>9</v>
      </c>
      <c r="H24" s="40">
        <v>0</v>
      </c>
      <c r="I24" s="40"/>
      <c r="J24" s="129">
        <v>41.57</v>
      </c>
      <c r="K24" s="32"/>
      <c r="L24" s="137">
        <f t="shared" si="1"/>
        <v>1.0825114265095019</v>
      </c>
      <c r="M24" s="30">
        <f>IF(K24="A",13,IF(L24="","",RANK(L24,L20:L32,0)))</f>
        <v>7</v>
      </c>
    </row>
    <row r="25" spans="1:13" s="81" customFormat="1" x14ac:dyDescent="0.2">
      <c r="A25" s="76">
        <f>kategorie!L24</f>
        <v>19</v>
      </c>
      <c r="B25" s="76" t="str">
        <f>kategorie!B24</f>
        <v>MENDL Petr</v>
      </c>
      <c r="C25" s="76">
        <f>kategorie!C24</f>
        <v>317757</v>
      </c>
      <c r="D25" s="77">
        <f>kategorie!D24</f>
        <v>1985</v>
      </c>
      <c r="E25" s="76" t="str">
        <f>kategorie!E24</f>
        <v>KŘP Ústeckého kraje</v>
      </c>
      <c r="F25" s="77" t="str">
        <f>kategorie!J24</f>
        <v>MII</v>
      </c>
      <c r="G25" s="77"/>
      <c r="H25" s="77"/>
      <c r="I25" s="77"/>
      <c r="J25" s="130"/>
      <c r="K25" s="101" t="s">
        <v>168</v>
      </c>
      <c r="L25" s="137" t="str">
        <f t="shared" si="1"/>
        <v/>
      </c>
      <c r="M25" s="100">
        <f>IF(K25="A",13,IF(L25="","",RANK(L25,L20:L32,0)))</f>
        <v>13</v>
      </c>
    </row>
    <row r="26" spans="1:13" x14ac:dyDescent="0.2">
      <c r="A26" s="8">
        <f>kategorie!L25</f>
        <v>20</v>
      </c>
      <c r="B26" s="8" t="str">
        <f>kategorie!B25</f>
        <v>NEČAS Petr</v>
      </c>
      <c r="C26" s="8">
        <f>kategorie!C25</f>
        <v>321201</v>
      </c>
      <c r="D26" s="40">
        <f>kategorie!D25</f>
        <v>1984</v>
      </c>
      <c r="E26" s="8" t="str">
        <f>kategorie!E25</f>
        <v>KŘP Jihočeského kraje</v>
      </c>
      <c r="F26" s="40" t="str">
        <f>kategorie!J25</f>
        <v>MII</v>
      </c>
      <c r="G26" s="40">
        <v>9</v>
      </c>
      <c r="H26" s="40">
        <v>0</v>
      </c>
      <c r="I26" s="40"/>
      <c r="J26" s="129">
        <v>40.5</v>
      </c>
      <c r="K26" s="32"/>
      <c r="L26" s="137">
        <f t="shared" si="1"/>
        <v>1.1111111111111112</v>
      </c>
      <c r="M26" s="30">
        <f>IF(K26="A",13,IF(L26="","",RANK(L26,L20:L32,0)))</f>
        <v>5</v>
      </c>
    </row>
    <row r="27" spans="1:13" x14ac:dyDescent="0.2">
      <c r="A27" s="8">
        <f>kategorie!L26</f>
        <v>21</v>
      </c>
      <c r="B27" s="8" t="str">
        <f>kategorie!B26</f>
        <v>Pokorný Čestmír</v>
      </c>
      <c r="C27" s="8">
        <f>kategorie!C26</f>
        <v>319568</v>
      </c>
      <c r="D27" s="40">
        <f>kategorie!D26</f>
        <v>1980</v>
      </c>
      <c r="E27" s="8" t="str">
        <f>kategorie!E26</f>
        <v>KŘP Středočeského kraje</v>
      </c>
      <c r="F27" s="40" t="str">
        <f>kategorie!J26</f>
        <v>MII</v>
      </c>
      <c r="G27" s="40">
        <v>9</v>
      </c>
      <c r="H27" s="40">
        <v>0</v>
      </c>
      <c r="I27" s="40"/>
      <c r="J27" s="129">
        <v>47.7</v>
      </c>
      <c r="K27" s="32"/>
      <c r="L27" s="137">
        <f t="shared" si="1"/>
        <v>0.94339622641509424</v>
      </c>
      <c r="M27" s="30">
        <f>IF(K27="A",13,IF(L27="","",RANK(L27,L20:L32,0)))</f>
        <v>10</v>
      </c>
    </row>
    <row r="28" spans="1:13" x14ac:dyDescent="0.2">
      <c r="A28" s="8">
        <f>kategorie!L27</f>
        <v>22</v>
      </c>
      <c r="B28" s="8" t="str">
        <f>kategorie!B27</f>
        <v>SMETANA Lukáš</v>
      </c>
      <c r="C28" s="8">
        <f>kategorie!C27</f>
        <v>313210</v>
      </c>
      <c r="D28" s="40">
        <f>kategorie!D27</f>
        <v>1980</v>
      </c>
      <c r="E28" s="8" t="str">
        <f>kategorie!E27</f>
        <v>KŘP Jihomoravského kraje</v>
      </c>
      <c r="F28" s="40" t="str">
        <f>kategorie!J27</f>
        <v>MII</v>
      </c>
      <c r="G28" s="40">
        <v>9</v>
      </c>
      <c r="H28" s="40">
        <v>0</v>
      </c>
      <c r="I28" s="40"/>
      <c r="J28" s="129">
        <v>48.94</v>
      </c>
      <c r="K28" s="32"/>
      <c r="L28" s="137">
        <f t="shared" si="1"/>
        <v>0.9194932570494484</v>
      </c>
      <c r="M28" s="30">
        <f>IF(K28="A",13,IF(L28="","",RANK(L28,L20:L32,0)))</f>
        <v>11</v>
      </c>
    </row>
    <row r="29" spans="1:13" x14ac:dyDescent="0.2">
      <c r="A29" s="8">
        <f>kategorie!L28</f>
        <v>23</v>
      </c>
      <c r="B29" s="8" t="str">
        <f>kategorie!B28</f>
        <v>STACH Vladislav</v>
      </c>
      <c r="C29" s="8">
        <f>kategorie!C28</f>
        <v>324642</v>
      </c>
      <c r="D29" s="40">
        <f>kategorie!D28</f>
        <v>1982</v>
      </c>
      <c r="E29" s="8" t="str">
        <f>kategorie!E28</f>
        <v>KŘP Plzeňského kraje</v>
      </c>
      <c r="F29" s="40" t="str">
        <f>kategorie!J28</f>
        <v>MII</v>
      </c>
      <c r="G29" s="40">
        <v>9</v>
      </c>
      <c r="H29" s="40">
        <v>0</v>
      </c>
      <c r="I29" s="40"/>
      <c r="J29" s="129">
        <v>38.9</v>
      </c>
      <c r="K29" s="32"/>
      <c r="L29" s="137">
        <f t="shared" si="1"/>
        <v>1.1568123393316196</v>
      </c>
      <c r="M29" s="30">
        <f>IF(K29="A",13,IF(L29="","",RANK(L29,L20:L32,0)))</f>
        <v>4</v>
      </c>
    </row>
    <row r="30" spans="1:13" x14ac:dyDescent="0.2">
      <c r="A30" s="8">
        <f>kategorie!L29</f>
        <v>24</v>
      </c>
      <c r="B30" s="8" t="str">
        <f>kategorie!B29</f>
        <v>STŘESKA Jan</v>
      </c>
      <c r="C30" s="8">
        <f>kategorie!C29</f>
        <v>321244</v>
      </c>
      <c r="D30" s="40">
        <f>kategorie!D29</f>
        <v>1982</v>
      </c>
      <c r="E30" s="8" t="str">
        <f>kategorie!E29</f>
        <v>KŘP Středočeského kraje</v>
      </c>
      <c r="F30" s="40" t="str">
        <f>kategorie!J29</f>
        <v>MII</v>
      </c>
      <c r="G30" s="40">
        <v>9</v>
      </c>
      <c r="H30" s="40">
        <v>0</v>
      </c>
      <c r="I30" s="40"/>
      <c r="J30" s="129">
        <v>41.23</v>
      </c>
      <c r="K30" s="32"/>
      <c r="L30" s="137">
        <f t="shared" si="1"/>
        <v>1.0914382731021102</v>
      </c>
      <c r="M30" s="30">
        <f>IF(K30="A",13,IF(L30="","",RANK(L30,L20:L32,0)))</f>
        <v>6</v>
      </c>
    </row>
    <row r="31" spans="1:13" x14ac:dyDescent="0.2">
      <c r="A31" s="8">
        <f>kategorie!L30</f>
        <v>25</v>
      </c>
      <c r="B31" s="8" t="str">
        <f>kategorie!B30</f>
        <v>SUNKOVSKÝ David</v>
      </c>
      <c r="C31" s="8">
        <f>kategorie!C30</f>
        <v>315649</v>
      </c>
      <c r="D31" s="40">
        <f>kategorie!D30</f>
        <v>1986</v>
      </c>
      <c r="E31" s="8" t="str">
        <f>kategorie!E30</f>
        <v>KŘP Ústeckého kraje</v>
      </c>
      <c r="F31" s="40" t="str">
        <f>kategorie!J30</f>
        <v>MII</v>
      </c>
      <c r="G31" s="40">
        <v>9</v>
      </c>
      <c r="H31" s="40">
        <v>0</v>
      </c>
      <c r="I31" s="40"/>
      <c r="J31" s="129">
        <v>32.25</v>
      </c>
      <c r="K31" s="32"/>
      <c r="L31" s="137">
        <f t="shared" si="1"/>
        <v>1.3953488372093024</v>
      </c>
      <c r="M31" s="30">
        <f>IF(K31="A",13,IF(L31="","",RANK(L31,L20:L32,0)))</f>
        <v>1</v>
      </c>
    </row>
    <row r="32" spans="1:13" x14ac:dyDescent="0.2">
      <c r="A32" s="8">
        <f>kategorie!L31</f>
        <v>26</v>
      </c>
      <c r="B32" s="8" t="str">
        <f>kategorie!B31</f>
        <v>ŠTĚPÁN Karel</v>
      </c>
      <c r="C32" s="8">
        <f>kategorie!C31</f>
        <v>326238</v>
      </c>
      <c r="D32" s="40">
        <f>kategorie!D31</f>
        <v>1984</v>
      </c>
      <c r="E32" s="8" t="str">
        <f>kategorie!E31</f>
        <v>KŘP Olomouckého kraje</v>
      </c>
      <c r="F32" s="40" t="str">
        <f>kategorie!J31</f>
        <v>MII</v>
      </c>
      <c r="G32" s="40">
        <v>9</v>
      </c>
      <c r="H32" s="40">
        <v>0</v>
      </c>
      <c r="I32" s="40"/>
      <c r="J32" s="129">
        <v>43.28</v>
      </c>
      <c r="K32" s="32"/>
      <c r="L32" s="137">
        <f t="shared" si="1"/>
        <v>1.0397412199630314</v>
      </c>
      <c r="M32" s="30">
        <f>IF(K32="A",13,IF(L32="","",RANK(L32,L20:L32,0)))</f>
        <v>8</v>
      </c>
    </row>
    <row r="35" spans="1:13" s="42" customFormat="1" ht="17" x14ac:dyDescent="0.25">
      <c r="A35" s="42" t="s">
        <v>166</v>
      </c>
      <c r="D35" s="43"/>
      <c r="E35" s="42" t="s">
        <v>179</v>
      </c>
      <c r="F35" s="43"/>
      <c r="G35" s="43"/>
      <c r="H35" s="43"/>
      <c r="I35" s="43"/>
      <c r="J35" s="82"/>
      <c r="K35" s="44"/>
      <c r="L35" s="135"/>
      <c r="M35" s="45"/>
    </row>
    <row r="36" spans="1:13" s="29" customFormat="1" x14ac:dyDescent="0.2">
      <c r="A36" s="30" t="s">
        <v>157</v>
      </c>
      <c r="B36" s="30" t="s">
        <v>43</v>
      </c>
      <c r="C36" s="30" t="s">
        <v>41</v>
      </c>
      <c r="D36" s="36" t="s">
        <v>44</v>
      </c>
      <c r="E36" s="30" t="s">
        <v>45</v>
      </c>
      <c r="F36" s="36" t="s">
        <v>0</v>
      </c>
      <c r="G36" s="36" t="s">
        <v>168</v>
      </c>
      <c r="H36" s="36" t="s">
        <v>176</v>
      </c>
      <c r="I36" s="36" t="s">
        <v>177</v>
      </c>
      <c r="J36" s="83" t="s">
        <v>155</v>
      </c>
      <c r="K36" s="31" t="s">
        <v>156</v>
      </c>
      <c r="L36" s="136" t="s">
        <v>178</v>
      </c>
      <c r="M36" s="30" t="s">
        <v>154</v>
      </c>
    </row>
    <row r="37" spans="1:13" s="81" customFormat="1" x14ac:dyDescent="0.2">
      <c r="A37" s="76">
        <f>kategorie!L35</f>
        <v>27</v>
      </c>
      <c r="B37" s="76" t="str">
        <f>kategorie!B35</f>
        <v>BRZOBOHATÝ Jan</v>
      </c>
      <c r="C37" s="76">
        <f>kategorie!C35</f>
        <v>319993</v>
      </c>
      <c r="D37" s="77">
        <f>kategorie!D35</f>
        <v>1987</v>
      </c>
      <c r="E37" s="76" t="str">
        <f>kategorie!E35</f>
        <v>KŘP Jihomoravského kraje</v>
      </c>
      <c r="F37" s="77" t="str">
        <f>kategorie!J35</f>
        <v>MI</v>
      </c>
      <c r="G37" s="77"/>
      <c r="H37" s="77"/>
      <c r="I37" s="77"/>
      <c r="J37" s="130"/>
      <c r="K37" s="101" t="s">
        <v>168</v>
      </c>
      <c r="L37" s="137" t="str">
        <f t="shared" ref="L37:L48" si="2">IF(J37="","",((5*G37)-(10*H37))/J37)</f>
        <v/>
      </c>
      <c r="M37" s="100">
        <f>IF(K37="A",12,IF(L37="","",RANK(L37,L37:L48,0)))</f>
        <v>12</v>
      </c>
    </row>
    <row r="38" spans="1:13" x14ac:dyDescent="0.2">
      <c r="A38" s="8">
        <f>kategorie!L36</f>
        <v>28</v>
      </c>
      <c r="B38" s="8" t="str">
        <f>kategorie!B36</f>
        <v>HOVORKA Martin</v>
      </c>
      <c r="C38" s="8">
        <f>kategorie!C36</f>
        <v>327898</v>
      </c>
      <c r="D38" s="40">
        <f>kategorie!D36</f>
        <v>1994</v>
      </c>
      <c r="E38" s="8" t="str">
        <f>kategorie!E36</f>
        <v>KŘP Ústeckého kraje</v>
      </c>
      <c r="F38" s="40" t="str">
        <f>kategorie!J36</f>
        <v>MI</v>
      </c>
      <c r="G38" s="40">
        <v>9</v>
      </c>
      <c r="H38" s="40">
        <v>0</v>
      </c>
      <c r="I38" s="40"/>
      <c r="J38" s="129">
        <v>43.73</v>
      </c>
      <c r="K38" s="32"/>
      <c r="L38" s="137">
        <f t="shared" si="2"/>
        <v>1.0290418477018066</v>
      </c>
      <c r="M38" s="30">
        <f>IF(K38="A",12,IF(L38="","",RANK(L38,L37:L48,0)))</f>
        <v>5</v>
      </c>
    </row>
    <row r="39" spans="1:13" x14ac:dyDescent="0.2">
      <c r="A39" s="8">
        <f>kategorie!L37</f>
        <v>29</v>
      </c>
      <c r="B39" s="8" t="str">
        <f>kategorie!B37</f>
        <v>HRDINA Pavel</v>
      </c>
      <c r="C39" s="8">
        <f>kategorie!C37</f>
        <v>320576</v>
      </c>
      <c r="D39" s="40">
        <f>kategorie!D37</f>
        <v>1988</v>
      </c>
      <c r="E39" s="8" t="str">
        <f>kategorie!E37</f>
        <v>KŘP Královéhradeckého kraje</v>
      </c>
      <c r="F39" s="40" t="str">
        <f>kategorie!J37</f>
        <v>MI</v>
      </c>
      <c r="G39" s="40">
        <v>9</v>
      </c>
      <c r="H39" s="40">
        <v>0</v>
      </c>
      <c r="I39" s="40"/>
      <c r="J39" s="129">
        <v>28.16</v>
      </c>
      <c r="K39" s="32"/>
      <c r="L39" s="137">
        <f t="shared" si="2"/>
        <v>1.5980113636363635</v>
      </c>
      <c r="M39" s="30">
        <f>IF(K39="A",12,IF(L39="","",RANK(L39,L37:L48,0)))</f>
        <v>1</v>
      </c>
    </row>
    <row r="40" spans="1:13" x14ac:dyDescent="0.2">
      <c r="A40" s="8">
        <f>kategorie!L38</f>
        <v>30</v>
      </c>
      <c r="B40" s="8" t="str">
        <f>kategorie!B38</f>
        <v>JANEČEK Ondřej</v>
      </c>
      <c r="C40" s="8">
        <f>kategorie!C38</f>
        <v>326782</v>
      </c>
      <c r="D40" s="40">
        <f>kategorie!D38</f>
        <v>1990</v>
      </c>
      <c r="E40" s="8" t="str">
        <f>kategorie!E38</f>
        <v>KŘP Plzeňského kraje</v>
      </c>
      <c r="F40" s="40" t="str">
        <f>kategorie!J38</f>
        <v>MI</v>
      </c>
      <c r="G40" s="40">
        <v>9</v>
      </c>
      <c r="H40" s="40">
        <v>0</v>
      </c>
      <c r="I40" s="40"/>
      <c r="J40" s="129">
        <v>71.819999999999993</v>
      </c>
      <c r="K40" s="32"/>
      <c r="L40" s="137">
        <f t="shared" si="2"/>
        <v>0.62656641604010033</v>
      </c>
      <c r="M40" s="30">
        <f>IF(K40="A",12,IF(L40="","",RANK(L40,L37:L48,0)))</f>
        <v>10</v>
      </c>
    </row>
    <row r="41" spans="1:13" x14ac:dyDescent="0.2">
      <c r="A41" s="8">
        <f>kategorie!L39</f>
        <v>31</v>
      </c>
      <c r="B41" s="8" t="str">
        <f>kategorie!B39</f>
        <v>PETROŠ René</v>
      </c>
      <c r="C41" s="8">
        <f>kategorie!C39</f>
        <v>327088</v>
      </c>
      <c r="D41" s="40">
        <f>kategorie!D39</f>
        <v>1992</v>
      </c>
      <c r="E41" s="8" t="str">
        <f>kategorie!E39</f>
        <v>KŘP Moravskoslezského kraje</v>
      </c>
      <c r="F41" s="40" t="str">
        <f>kategorie!J39</f>
        <v>MI</v>
      </c>
      <c r="G41" s="40">
        <v>9</v>
      </c>
      <c r="H41" s="40">
        <v>0</v>
      </c>
      <c r="I41" s="40"/>
      <c r="J41" s="129">
        <v>44.11</v>
      </c>
      <c r="K41" s="32"/>
      <c r="L41" s="137">
        <f t="shared" si="2"/>
        <v>1.020176830650646</v>
      </c>
      <c r="M41" s="30">
        <f>IF(K41="A",12,IF(L41="","",RANK(L41,L37:L48,0)))</f>
        <v>6</v>
      </c>
    </row>
    <row r="42" spans="1:13" x14ac:dyDescent="0.2">
      <c r="A42" s="8">
        <f>kategorie!L40</f>
        <v>32</v>
      </c>
      <c r="B42" s="8" t="str">
        <f>kategorie!B40</f>
        <v>MICHALÍK Lukáš</v>
      </c>
      <c r="C42" s="8">
        <f>kategorie!C40</f>
        <v>326560</v>
      </c>
      <c r="D42" s="40">
        <f>kategorie!D40</f>
        <v>1989</v>
      </c>
      <c r="E42" s="8" t="str">
        <f>kategorie!E40</f>
        <v>KŘP Jihočeského kraje</v>
      </c>
      <c r="F42" s="40" t="str">
        <f>kategorie!J40</f>
        <v>MI</v>
      </c>
      <c r="G42" s="40">
        <v>9</v>
      </c>
      <c r="H42" s="40">
        <v>0</v>
      </c>
      <c r="I42" s="40"/>
      <c r="J42" s="129">
        <v>48.48</v>
      </c>
      <c r="K42" s="32"/>
      <c r="L42" s="137">
        <f t="shared" si="2"/>
        <v>0.92821782178217827</v>
      </c>
      <c r="M42" s="30">
        <f>IF(K42="A",12,IF(L42="","",RANK(L42,L37:L48,0)))</f>
        <v>9</v>
      </c>
    </row>
    <row r="43" spans="1:13" x14ac:dyDescent="0.2">
      <c r="A43" s="8">
        <f>kategorie!L41</f>
        <v>33</v>
      </c>
      <c r="B43" s="8" t="str">
        <f>kategorie!B41</f>
        <v>NĚMEC Tomáš</v>
      </c>
      <c r="C43" s="8">
        <f>kategorie!C41</f>
        <v>319228</v>
      </c>
      <c r="D43" s="40">
        <f>kategorie!D41</f>
        <v>1987</v>
      </c>
      <c r="E43" s="8" t="str">
        <f>kategorie!E41</f>
        <v>KŘP Olomouckého kraje</v>
      </c>
      <c r="F43" s="40" t="str">
        <f>kategorie!J41</f>
        <v>MI</v>
      </c>
      <c r="G43" s="40">
        <v>9</v>
      </c>
      <c r="H43" s="40">
        <v>0</v>
      </c>
      <c r="I43" s="40"/>
      <c r="J43" s="129">
        <v>41.16</v>
      </c>
      <c r="K43" s="32"/>
      <c r="L43" s="137">
        <f t="shared" si="2"/>
        <v>1.0932944606413995</v>
      </c>
      <c r="M43" s="30">
        <f>IF(K43="A",12,IF(L43="","",RANK(L43,L37:L48,0)))</f>
        <v>3</v>
      </c>
    </row>
    <row r="44" spans="1:13" x14ac:dyDescent="0.2">
      <c r="A44" s="8">
        <f>kategorie!L42</f>
        <v>34</v>
      </c>
      <c r="B44" s="8" t="str">
        <f>kategorie!B42</f>
        <v>NEUBERGER Marcel</v>
      </c>
      <c r="C44" s="8">
        <f>kategorie!C42</f>
        <v>325219</v>
      </c>
      <c r="D44" s="40">
        <f>kategorie!D42</f>
        <v>1990</v>
      </c>
      <c r="E44" s="8" t="str">
        <f>kategorie!E42</f>
        <v>KŘP hlavního m.Prahy</v>
      </c>
      <c r="F44" s="40" t="str">
        <f>kategorie!J42</f>
        <v>MI</v>
      </c>
      <c r="G44" s="40">
        <v>9</v>
      </c>
      <c r="H44" s="40">
        <v>0</v>
      </c>
      <c r="I44" s="40"/>
      <c r="J44" s="129">
        <v>44.22</v>
      </c>
      <c r="K44" s="32"/>
      <c r="L44" s="137">
        <f t="shared" si="2"/>
        <v>1.0176390773405699</v>
      </c>
      <c r="M44" s="30">
        <f>IF(K44="A",12,IF(L44="","",RANK(L44,L37:L48,0)))</f>
        <v>7</v>
      </c>
    </row>
    <row r="45" spans="1:13" x14ac:dyDescent="0.2">
      <c r="A45" s="8">
        <f>kategorie!L43</f>
        <v>35</v>
      </c>
      <c r="B45" s="8" t="str">
        <f>kategorie!B43</f>
        <v>PETRŽELA Ondřej</v>
      </c>
      <c r="C45" s="8">
        <f>kategorie!C43</f>
        <v>327093</v>
      </c>
      <c r="D45" s="40">
        <f>kategorie!D43</f>
        <v>1989</v>
      </c>
      <c r="E45" s="8" t="str">
        <f>kategorie!E43</f>
        <v>KŘP Olomouckého kraje</v>
      </c>
      <c r="F45" s="40" t="str">
        <f>kategorie!J43</f>
        <v>MI</v>
      </c>
      <c r="G45" s="40">
        <v>9</v>
      </c>
      <c r="H45" s="40">
        <v>0</v>
      </c>
      <c r="I45" s="40"/>
      <c r="J45" s="129">
        <v>43.33</v>
      </c>
      <c r="K45" s="32"/>
      <c r="L45" s="137">
        <f t="shared" si="2"/>
        <v>1.0385414262635588</v>
      </c>
      <c r="M45" s="30">
        <f>IF(K45="A",12,IF(L45="","",RANK(L45,L37:L48,0)))</f>
        <v>4</v>
      </c>
    </row>
    <row r="46" spans="1:13" x14ac:dyDescent="0.2">
      <c r="A46" s="8">
        <f>kategorie!L44</f>
        <v>36</v>
      </c>
      <c r="B46" s="8" t="str">
        <f>kategorie!B44</f>
        <v>ŠEBEK Stanislav</v>
      </c>
      <c r="C46" s="8">
        <f>kategorie!C44</f>
        <v>327857</v>
      </c>
      <c r="D46" s="40">
        <f>kategorie!D44</f>
        <v>1994</v>
      </c>
      <c r="E46" s="8" t="str">
        <f>kategorie!E44</f>
        <v>KŘP Olomouckého kraje</v>
      </c>
      <c r="F46" s="40" t="str">
        <f>kategorie!J44</f>
        <v>MI</v>
      </c>
      <c r="G46" s="40">
        <v>9</v>
      </c>
      <c r="H46" s="40">
        <v>0</v>
      </c>
      <c r="I46" s="40"/>
      <c r="J46" s="129">
        <v>45.75</v>
      </c>
      <c r="K46" s="32"/>
      <c r="L46" s="137">
        <f t="shared" si="2"/>
        <v>0.98360655737704916</v>
      </c>
      <c r="M46" s="30">
        <f>IF(K46="A",12,IF(L46="","",RANK(L46,L37:L48,0)))</f>
        <v>8</v>
      </c>
    </row>
    <row r="47" spans="1:13" s="81" customFormat="1" x14ac:dyDescent="0.2">
      <c r="A47" s="76">
        <f>kategorie!L45</f>
        <v>37</v>
      </c>
      <c r="B47" s="76" t="str">
        <f>kategorie!B45</f>
        <v>VÍTEK Miroslav</v>
      </c>
      <c r="C47" s="76">
        <f>kategorie!C45</f>
        <v>326681</v>
      </c>
      <c r="D47" s="77">
        <f>kategorie!D45</f>
        <v>1989</v>
      </c>
      <c r="E47" s="76" t="str">
        <f>kategorie!E45</f>
        <v>KŘP Ústeckého kraje</v>
      </c>
      <c r="F47" s="77" t="str">
        <f>kategorie!J45</f>
        <v>MI</v>
      </c>
      <c r="G47" s="77"/>
      <c r="H47" s="77"/>
      <c r="I47" s="77"/>
      <c r="J47" s="130"/>
      <c r="K47" s="101" t="s">
        <v>168</v>
      </c>
      <c r="L47" s="137" t="str">
        <f t="shared" si="2"/>
        <v/>
      </c>
      <c r="M47" s="100">
        <f>IF(K47="A",12,IF(L47="","",RANK(L47,L37:L48,0)))</f>
        <v>12</v>
      </c>
    </row>
    <row r="48" spans="1:13" x14ac:dyDescent="0.2">
      <c r="A48" s="8">
        <f>kategorie!L46</f>
        <v>38</v>
      </c>
      <c r="B48" s="8" t="str">
        <f>kategorie!B46</f>
        <v>VOLENEC Antonín</v>
      </c>
      <c r="C48" s="8">
        <f>kategorie!C46</f>
        <v>316383</v>
      </c>
      <c r="D48" s="40">
        <f>kategorie!D46</f>
        <v>1987</v>
      </c>
      <c r="E48" s="8" t="str">
        <f>kategorie!E46</f>
        <v>KŘP Středočeského kraje</v>
      </c>
      <c r="F48" s="40" t="str">
        <f>kategorie!J46</f>
        <v>MI</v>
      </c>
      <c r="G48" s="40">
        <v>9</v>
      </c>
      <c r="H48" s="40">
        <v>0</v>
      </c>
      <c r="I48" s="40"/>
      <c r="J48" s="129">
        <v>40.549999999999997</v>
      </c>
      <c r="K48" s="32"/>
      <c r="L48" s="137">
        <f t="shared" si="2"/>
        <v>1.1097410604192355</v>
      </c>
      <c r="M48" s="30">
        <f>IF(K48="A",12,IF(L48="","",RANK(L48,L37:L48,0)))</f>
        <v>2</v>
      </c>
    </row>
    <row r="51" spans="1:13" s="42" customFormat="1" ht="17" x14ac:dyDescent="0.25">
      <c r="A51" s="42" t="s">
        <v>166</v>
      </c>
      <c r="D51" s="43"/>
      <c r="E51" s="42" t="s">
        <v>179</v>
      </c>
      <c r="F51" s="43"/>
      <c r="G51" s="43"/>
      <c r="H51" s="43"/>
      <c r="I51" s="43"/>
      <c r="J51" s="82"/>
      <c r="K51" s="44"/>
      <c r="L51" s="135"/>
      <c r="M51" s="45"/>
    </row>
    <row r="52" spans="1:13" s="29" customFormat="1" x14ac:dyDescent="0.2">
      <c r="A52" s="30" t="s">
        <v>157</v>
      </c>
      <c r="B52" s="30" t="s">
        <v>43</v>
      </c>
      <c r="C52" s="30" t="s">
        <v>41</v>
      </c>
      <c r="D52" s="36" t="s">
        <v>44</v>
      </c>
      <c r="E52" s="30" t="s">
        <v>45</v>
      </c>
      <c r="F52" s="36" t="s">
        <v>0</v>
      </c>
      <c r="G52" s="36" t="s">
        <v>168</v>
      </c>
      <c r="H52" s="36" t="s">
        <v>176</v>
      </c>
      <c r="I52" s="36" t="s">
        <v>177</v>
      </c>
      <c r="J52" s="83" t="s">
        <v>155</v>
      </c>
      <c r="K52" s="31" t="s">
        <v>156</v>
      </c>
      <c r="L52" s="136" t="s">
        <v>178</v>
      </c>
      <c r="M52" s="30" t="s">
        <v>154</v>
      </c>
    </row>
    <row r="53" spans="1:13" x14ac:dyDescent="0.2">
      <c r="A53" s="8">
        <f>kategorie!L50</f>
        <v>39</v>
      </c>
      <c r="B53" s="8" t="str">
        <f>kategorie!B50</f>
        <v>BENDOVÁ Kristýna</v>
      </c>
      <c r="C53" s="8">
        <f>kategorie!C50</f>
        <v>326402</v>
      </c>
      <c r="D53" s="40">
        <f>kategorie!D50</f>
        <v>1988</v>
      </c>
      <c r="E53" s="8" t="str">
        <f>kategorie!E50</f>
        <v>KŘP Plzeňského kraje</v>
      </c>
      <c r="F53" s="40" t="str">
        <f>kategorie!J50</f>
        <v>Z</v>
      </c>
      <c r="G53" s="40">
        <v>9</v>
      </c>
      <c r="H53" s="40">
        <v>0</v>
      </c>
      <c r="I53" s="40"/>
      <c r="J53" s="129">
        <v>91.38</v>
      </c>
      <c r="K53" s="32"/>
      <c r="L53" s="137">
        <f>IF(J53="","",((5*G53)-(10*H53))/J53)</f>
        <v>0.49244911359159554</v>
      </c>
      <c r="M53" s="30">
        <f>IF(K53="A",14,IF(L53="","",RANK(L53,L53:L66,0)))</f>
        <v>11</v>
      </c>
    </row>
    <row r="54" spans="1:13" s="81" customFormat="1" x14ac:dyDescent="0.2">
      <c r="A54" s="76">
        <f>kategorie!L51</f>
        <v>40</v>
      </c>
      <c r="B54" s="76" t="str">
        <f>kategorie!B51</f>
        <v>BLÍNOVÁ Lucie</v>
      </c>
      <c r="C54" s="76">
        <f>kategorie!C51</f>
        <v>308142</v>
      </c>
      <c r="D54" s="77">
        <f>kategorie!D51</f>
        <v>1980</v>
      </c>
      <c r="E54" s="76" t="str">
        <f>kategorie!E51</f>
        <v>KŘP Ústeckého kraje</v>
      </c>
      <c r="F54" s="77" t="str">
        <f>kategorie!J51</f>
        <v>Z</v>
      </c>
      <c r="G54" s="77"/>
      <c r="H54" s="77"/>
      <c r="I54" s="77"/>
      <c r="J54" s="130"/>
      <c r="K54" s="101" t="s">
        <v>168</v>
      </c>
      <c r="L54" s="137" t="str">
        <f t="shared" ref="L54:L66" si="3">IF(J54="","",((5*G54)-(10*H54))/J54)</f>
        <v/>
      </c>
      <c r="M54" s="100">
        <f>IF(K54="A",14,IF(L54="","",RANK(L54,L53:L66,0)))</f>
        <v>14</v>
      </c>
    </row>
    <row r="55" spans="1:13" x14ac:dyDescent="0.2">
      <c r="A55" s="8">
        <f>kategorie!L52</f>
        <v>41</v>
      </c>
      <c r="B55" s="8" t="str">
        <f>kategorie!B52</f>
        <v>CACKOVÁ Jaroslava</v>
      </c>
      <c r="C55" s="8">
        <f>kategorie!C52</f>
        <v>328813</v>
      </c>
      <c r="D55" s="40">
        <f>kategorie!D52</f>
        <v>1990</v>
      </c>
      <c r="E55" s="8" t="str">
        <f>kategorie!E52</f>
        <v>KŘP Jihočeského kraje</v>
      </c>
      <c r="F55" s="40" t="str">
        <f>kategorie!J52</f>
        <v>Z</v>
      </c>
      <c r="G55" s="40">
        <v>9</v>
      </c>
      <c r="H55" s="40">
        <v>0</v>
      </c>
      <c r="I55" s="40"/>
      <c r="J55" s="129">
        <v>55.13</v>
      </c>
      <c r="K55" s="32"/>
      <c r="L55" s="137">
        <f t="shared" si="3"/>
        <v>0.81625249410484302</v>
      </c>
      <c r="M55" s="30">
        <f>IF(K55="A",14,IF(L55="","",RANK(L55,L53:L66,0)))</f>
        <v>6</v>
      </c>
    </row>
    <row r="56" spans="1:13" x14ac:dyDescent="0.2">
      <c r="A56" s="8">
        <f>kategorie!L53</f>
        <v>42</v>
      </c>
      <c r="B56" s="8" t="str">
        <f>kategorie!B53</f>
        <v>DUDKOVÁ Lenka</v>
      </c>
      <c r="C56" s="8">
        <f>kategorie!C53</f>
        <v>325250</v>
      </c>
      <c r="D56" s="40">
        <f>kategorie!D53</f>
        <v>1985</v>
      </c>
      <c r="E56" s="8" t="str">
        <f>kategorie!E53</f>
        <v>KŘP hlavního m.Prahy</v>
      </c>
      <c r="F56" s="40" t="str">
        <f>kategorie!J53</f>
        <v>Z</v>
      </c>
      <c r="G56" s="40">
        <v>9</v>
      </c>
      <c r="H56" s="40">
        <v>0</v>
      </c>
      <c r="I56" s="40"/>
      <c r="J56" s="129">
        <v>142.65</v>
      </c>
      <c r="K56" s="32"/>
      <c r="L56" s="137">
        <f t="shared" si="3"/>
        <v>0.31545741324921134</v>
      </c>
      <c r="M56" s="30">
        <f>IF(K56="A",14,IF(L56="","",RANK(L56,L53:L66,0)))</f>
        <v>12</v>
      </c>
    </row>
    <row r="57" spans="1:13" x14ac:dyDescent="0.2">
      <c r="A57" s="8">
        <f>kategorie!L54</f>
        <v>43</v>
      </c>
      <c r="B57" s="8" t="str">
        <f>kategorie!B54</f>
        <v>HLOUŠKOVÁ Marcela</v>
      </c>
      <c r="C57" s="8">
        <f>kategorie!C54</f>
        <v>316885</v>
      </c>
      <c r="D57" s="40">
        <f>kategorie!D54</f>
        <v>1974</v>
      </c>
      <c r="E57" s="8" t="str">
        <f>kategorie!E54</f>
        <v>KŘ Olomouckého kraje</v>
      </c>
      <c r="F57" s="40" t="str">
        <f>kategorie!J54</f>
        <v>Z</v>
      </c>
      <c r="G57" s="40">
        <v>9</v>
      </c>
      <c r="H57" s="40">
        <v>0</v>
      </c>
      <c r="I57" s="40"/>
      <c r="J57" s="129">
        <v>63.06</v>
      </c>
      <c r="K57" s="32"/>
      <c r="L57" s="137">
        <f t="shared" si="3"/>
        <v>0.7136060894386298</v>
      </c>
      <c r="M57" s="30">
        <f>IF(K57="A",14,IF(L57="","",RANK(L57,L53:L66,0)))</f>
        <v>7</v>
      </c>
    </row>
    <row r="58" spans="1:13" x14ac:dyDescent="0.2">
      <c r="A58" s="8">
        <f>kategorie!L55</f>
        <v>44</v>
      </c>
      <c r="B58" s="8" t="str">
        <f>kategorie!B55</f>
        <v>MATĚJKOVÁ Tereza</v>
      </c>
      <c r="C58" s="8">
        <f>kategorie!C55</f>
        <v>327321</v>
      </c>
      <c r="D58" s="40">
        <f>kategorie!D55</f>
        <v>1985</v>
      </c>
      <c r="E58" s="8" t="str">
        <f>kategorie!E55</f>
        <v>KŘP Jihomoravského kraje</v>
      </c>
      <c r="F58" s="40" t="str">
        <f>kategorie!J55</f>
        <v>Z</v>
      </c>
      <c r="G58" s="40">
        <v>9</v>
      </c>
      <c r="H58" s="40">
        <v>0</v>
      </c>
      <c r="I58" s="40"/>
      <c r="J58" s="129">
        <v>39.36</v>
      </c>
      <c r="K58" s="32"/>
      <c r="L58" s="137">
        <f t="shared" si="3"/>
        <v>1.1432926829268293</v>
      </c>
      <c r="M58" s="30">
        <f>IF(K58="A",14,IF(L58="","",RANK(L58,L53:L66,0)))</f>
        <v>1</v>
      </c>
    </row>
    <row r="59" spans="1:13" x14ac:dyDescent="0.2">
      <c r="A59" s="8">
        <f>kategorie!L56</f>
        <v>45</v>
      </c>
      <c r="B59" s="8" t="str">
        <f>kategorie!B56</f>
        <v>MIKEŠOVÁ Věra</v>
      </c>
      <c r="C59" s="8">
        <f>kategorie!C56</f>
        <v>328317</v>
      </c>
      <c r="D59" s="40">
        <f>kategorie!D56</f>
        <v>1990</v>
      </c>
      <c r="E59" s="8" t="str">
        <f>kategorie!E56</f>
        <v>KŘP Jihočeského kraje</v>
      </c>
      <c r="F59" s="40" t="str">
        <f>kategorie!J56</f>
        <v>Z</v>
      </c>
      <c r="G59" s="40">
        <v>9</v>
      </c>
      <c r="H59" s="40">
        <v>0</v>
      </c>
      <c r="I59" s="40"/>
      <c r="J59" s="129">
        <v>65.709999999999994</v>
      </c>
      <c r="K59" s="32"/>
      <c r="L59" s="137">
        <f t="shared" si="3"/>
        <v>0.68482727134378341</v>
      </c>
      <c r="M59" s="30">
        <f>IF(K59="A",14,IF(L59="","",RANK(L59,L53:L66,0)))</f>
        <v>8</v>
      </c>
    </row>
    <row r="60" spans="1:13" x14ac:dyDescent="0.2">
      <c r="A60" s="8">
        <f>kategorie!L57</f>
        <v>46</v>
      </c>
      <c r="B60" s="8" t="str">
        <f>kategorie!B57</f>
        <v>MOJDLOVÁ Lucie</v>
      </c>
      <c r="C60" s="8">
        <f>kategorie!C57</f>
        <v>326338</v>
      </c>
      <c r="D60" s="40">
        <f>kategorie!D57</f>
        <v>1990</v>
      </c>
      <c r="E60" s="8" t="str">
        <f>kategorie!E57</f>
        <v>KŘP Středočeského kraje</v>
      </c>
      <c r="F60" s="40" t="str">
        <f>kategorie!J57</f>
        <v>Z</v>
      </c>
      <c r="G60" s="40">
        <v>3</v>
      </c>
      <c r="H60" s="40">
        <v>6</v>
      </c>
      <c r="I60" s="40"/>
      <c r="J60" s="129">
        <v>144.72</v>
      </c>
      <c r="K60" s="32"/>
      <c r="L60" s="137">
        <f t="shared" si="3"/>
        <v>-0.31094527363184082</v>
      </c>
      <c r="M60" s="30">
        <f>IF(K60="A",14,IF(L60="","",RANK(L60,L53:L66,0)))</f>
        <v>13</v>
      </c>
    </row>
    <row r="61" spans="1:13" x14ac:dyDescent="0.2">
      <c r="A61" s="8">
        <f>kategorie!L58</f>
        <v>47</v>
      </c>
      <c r="B61" s="8" t="str">
        <f>kategorie!B58</f>
        <v>PETRÁČKOVÁ Adéla</v>
      </c>
      <c r="C61" s="8">
        <f>kategorie!C58</f>
        <v>327649</v>
      </c>
      <c r="D61" s="40">
        <f>kategorie!D58</f>
        <v>1994</v>
      </c>
      <c r="E61" s="8" t="str">
        <f>kategorie!E58</f>
        <v>KŘP Královéhradeckého kraje</v>
      </c>
      <c r="F61" s="40" t="str">
        <f>kategorie!J58</f>
        <v>Z</v>
      </c>
      <c r="G61" s="40">
        <v>9</v>
      </c>
      <c r="H61" s="40">
        <v>0</v>
      </c>
      <c r="I61" s="40"/>
      <c r="J61" s="129">
        <v>48.28</v>
      </c>
      <c r="K61" s="32"/>
      <c r="L61" s="137">
        <f t="shared" si="3"/>
        <v>0.93206296603148298</v>
      </c>
      <c r="M61" s="30">
        <f>IF(K61="A",14,IF(L61="","",RANK(L61,L53:L66,0)))</f>
        <v>3</v>
      </c>
    </row>
    <row r="62" spans="1:13" x14ac:dyDescent="0.2">
      <c r="A62" s="8">
        <f>kategorie!L59</f>
        <v>48</v>
      </c>
      <c r="B62" s="8" t="str">
        <f>kategorie!B59</f>
        <v>PLHÁKOVÁ Dominika</v>
      </c>
      <c r="C62" s="8">
        <f>kategorie!C59</f>
        <v>326096</v>
      </c>
      <c r="D62" s="40">
        <f>kategorie!D59</f>
        <v>1991</v>
      </c>
      <c r="E62" s="8" t="str">
        <f>kategorie!E59</f>
        <v>KŘP Středočeského kraje</v>
      </c>
      <c r="F62" s="40" t="str">
        <f>kategorie!J59</f>
        <v>Z</v>
      </c>
      <c r="G62" s="40">
        <v>9</v>
      </c>
      <c r="H62" s="40">
        <v>0</v>
      </c>
      <c r="I62" s="40"/>
      <c r="J62" s="129">
        <v>48.95</v>
      </c>
      <c r="K62" s="32"/>
      <c r="L62" s="137">
        <f t="shared" si="3"/>
        <v>0.91930541368743612</v>
      </c>
      <c r="M62" s="30">
        <f>IF(K62="A",14,IF(L62="","",RANK(L62,L53:L66,0)))</f>
        <v>5</v>
      </c>
    </row>
    <row r="63" spans="1:13" x14ac:dyDescent="0.2">
      <c r="A63" s="8">
        <f>kategorie!L60</f>
        <v>49</v>
      </c>
      <c r="B63" s="8" t="str">
        <f>kategorie!B60</f>
        <v>PROCHÁZKOVÁ Patricie</v>
      </c>
      <c r="C63" s="8">
        <f>kategorie!C60</f>
        <v>325592</v>
      </c>
      <c r="D63" s="40">
        <f>kategorie!D60</f>
        <v>1984</v>
      </c>
      <c r="E63" s="8" t="str">
        <f>kategorie!E60</f>
        <v>KŘP Plzeňského kraje</v>
      </c>
      <c r="F63" s="40" t="str">
        <f>kategorie!J60</f>
        <v>Z</v>
      </c>
      <c r="G63" s="40">
        <v>9</v>
      </c>
      <c r="H63" s="40">
        <v>0</v>
      </c>
      <c r="I63" s="40"/>
      <c r="J63" s="129">
        <v>87.23</v>
      </c>
      <c r="K63" s="32"/>
      <c r="L63" s="137">
        <f t="shared" si="3"/>
        <v>0.51587756505789295</v>
      </c>
      <c r="M63" s="30">
        <f>IF(K63="A",14,IF(L63="","",RANK(L63,L53:L66,0)))</f>
        <v>10</v>
      </c>
    </row>
    <row r="64" spans="1:13" x14ac:dyDescent="0.2">
      <c r="A64" s="8">
        <f>kategorie!L61</f>
        <v>50</v>
      </c>
      <c r="B64" s="8" t="str">
        <f>kategorie!B61</f>
        <v>SCHUBERTOVÁ Jana</v>
      </c>
      <c r="C64" s="8">
        <f>kategorie!C61</f>
        <v>326144</v>
      </c>
      <c r="D64" s="40">
        <f>kategorie!D61</f>
        <v>1984</v>
      </c>
      <c r="E64" s="8" t="str">
        <f>kategorie!E61</f>
        <v>KŘP Ústeckého kraje</v>
      </c>
      <c r="F64" s="40" t="str">
        <f>kategorie!J61</f>
        <v>Z</v>
      </c>
      <c r="G64" s="40">
        <v>9</v>
      </c>
      <c r="H64" s="40">
        <v>0</v>
      </c>
      <c r="I64" s="40"/>
      <c r="J64" s="129">
        <v>48.03</v>
      </c>
      <c r="K64" s="32"/>
      <c r="L64" s="137">
        <f t="shared" si="3"/>
        <v>0.93691442848219864</v>
      </c>
      <c r="M64" s="30">
        <f>IF(K64="A",14,IF(L64="","",RANK(L64,L53:L66,0)))</f>
        <v>2</v>
      </c>
    </row>
    <row r="65" spans="1:13" x14ac:dyDescent="0.2">
      <c r="A65" s="8">
        <f>kategorie!L62</f>
        <v>51</v>
      </c>
      <c r="B65" s="8" t="str">
        <f>kategorie!B62</f>
        <v>TUČKOVÁ Dagmar</v>
      </c>
      <c r="C65" s="8">
        <f>kategorie!C62</f>
        <v>325260</v>
      </c>
      <c r="D65" s="40">
        <f>kategorie!D62</f>
        <v>1986</v>
      </c>
      <c r="E65" s="8" t="str">
        <f>kategorie!E62</f>
        <v>KŘP hlavního m.Prahy</v>
      </c>
      <c r="F65" s="40" t="str">
        <f>kategorie!J62</f>
        <v>Z</v>
      </c>
      <c r="G65" s="40">
        <v>9</v>
      </c>
      <c r="H65" s="40">
        <v>0</v>
      </c>
      <c r="I65" s="40"/>
      <c r="J65" s="129">
        <v>71.069999999999993</v>
      </c>
      <c r="K65" s="32"/>
      <c r="L65" s="137">
        <f t="shared" si="3"/>
        <v>0.63317855635289155</v>
      </c>
      <c r="M65" s="30">
        <f>IF(K65="A",14,IF(L65="","",RANK(L65,L53:L66,0)))</f>
        <v>9</v>
      </c>
    </row>
    <row r="66" spans="1:13" x14ac:dyDescent="0.2">
      <c r="A66" s="8">
        <f>kategorie!L63</f>
        <v>52</v>
      </c>
      <c r="B66" s="8" t="str">
        <f>kategorie!B63</f>
        <v>VAHALOVÁ Adéla</v>
      </c>
      <c r="C66" s="8">
        <f>kategorie!C63</f>
        <v>329754</v>
      </c>
      <c r="D66" s="40">
        <f>kategorie!D63</f>
        <v>1989</v>
      </c>
      <c r="E66" s="8" t="str">
        <f>kategorie!E63</f>
        <v>KŘP Moravskoslezského kraje</v>
      </c>
      <c r="F66" s="40" t="str">
        <f>kategorie!J63</f>
        <v>Z</v>
      </c>
      <c r="G66" s="40">
        <v>9</v>
      </c>
      <c r="H66" s="40">
        <v>0</v>
      </c>
      <c r="I66" s="40"/>
      <c r="J66" s="129">
        <v>48.43</v>
      </c>
      <c r="K66" s="32"/>
      <c r="L66" s="137">
        <f t="shared" si="3"/>
        <v>0.92917613049762549</v>
      </c>
      <c r="M66" s="30">
        <f>IF(K66="A",14,IF(L66="","",RANK(L66,L53:L66,0)))</f>
        <v>4</v>
      </c>
    </row>
  </sheetData>
  <phoneticPr fontId="16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prezenční_listina</vt:lpstr>
      <vt:lpstr>List1</vt:lpstr>
      <vt:lpstr>List2</vt:lpstr>
      <vt:lpstr>parametry</vt:lpstr>
      <vt:lpstr>kategorie</vt:lpstr>
      <vt:lpstr>PLAVANI</vt:lpstr>
      <vt:lpstr>PREK_DRAHA</vt:lpstr>
      <vt:lpstr>STRELBA1</vt:lpstr>
      <vt:lpstr>STRELBA2</vt:lpstr>
      <vt:lpstr>STRELBA</vt:lpstr>
      <vt:lpstr>CROSS</vt:lpstr>
      <vt:lpstr>VYSL_LISTINA</vt:lpstr>
      <vt:lpstr>dr_jmena</vt:lpstr>
      <vt:lpstr>dr_cisla</vt:lpstr>
      <vt:lpstr>dr_soutez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Drahorad</dc:creator>
  <cp:lastModifiedBy>Microsoft Office User</cp:lastModifiedBy>
  <cp:lastPrinted>2017-06-07T13:29:37Z</cp:lastPrinted>
  <dcterms:created xsi:type="dcterms:W3CDTF">2017-05-12T18:54:42Z</dcterms:created>
  <dcterms:modified xsi:type="dcterms:W3CDTF">2017-06-07T13:31:48Z</dcterms:modified>
</cp:coreProperties>
</file>